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franj\Desktop\"/>
    </mc:Choice>
  </mc:AlternateContent>
  <xr:revisionPtr revIDLastSave="0" documentId="13_ncr:1_{BC03041F-A401-48D4-8D41-DDA92CBA7B3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kupine" sheetId="1" r:id="rId1"/>
    <sheet name="završnica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 l="1"/>
  <c r="E11" i="2"/>
  <c r="G10" i="2" s="1"/>
  <c r="D11" i="2"/>
  <c r="B11" i="2"/>
  <c r="F10" i="2"/>
  <c r="I8" i="2" s="1"/>
  <c r="E10" i="2"/>
  <c r="B10" i="2"/>
  <c r="D9" i="2"/>
  <c r="B9" i="2"/>
  <c r="H8" i="2"/>
  <c r="E8" i="2"/>
  <c r="H7" i="2"/>
  <c r="D7" i="2"/>
  <c r="B7" i="2"/>
  <c r="G6" i="2"/>
  <c r="E6" i="2"/>
  <c r="B6" i="2"/>
  <c r="E5" i="2"/>
  <c r="D5" i="2"/>
  <c r="F6" i="2"/>
  <c r="B5" i="2"/>
  <c r="F3" i="2"/>
  <c r="C3" i="2"/>
  <c r="J8" i="2" l="1"/>
  <c r="J27" i="1" l="1"/>
  <c r="C27" i="1"/>
  <c r="J26" i="1"/>
  <c r="C26" i="1"/>
  <c r="A26" i="1"/>
  <c r="J25" i="1"/>
  <c r="C25" i="1"/>
  <c r="J24" i="1"/>
  <c r="C24" i="1"/>
  <c r="A24" i="1"/>
  <c r="J23" i="1"/>
  <c r="C23" i="1"/>
  <c r="J22" i="1"/>
  <c r="C22" i="1"/>
  <c r="A22" i="1"/>
  <c r="AB20" i="1"/>
  <c r="I20" i="1" s="1"/>
  <c r="AB19" i="1"/>
  <c r="I19" i="1"/>
  <c r="B19" i="1"/>
  <c r="S16" i="1" s="1"/>
  <c r="AB18" i="1"/>
  <c r="I18" i="1"/>
  <c r="B18" i="1"/>
  <c r="P16" i="1" s="1"/>
  <c r="AB17" i="1"/>
  <c r="I17" i="1" s="1"/>
  <c r="B17" i="1"/>
  <c r="M16" i="1" s="1"/>
  <c r="Z16" i="1"/>
  <c r="Y16" i="1"/>
  <c r="X16" i="1"/>
  <c r="A16" i="1"/>
  <c r="J14" i="1"/>
  <c r="C14" i="1"/>
  <c r="J13" i="1"/>
  <c r="C13" i="1"/>
  <c r="A13" i="1"/>
  <c r="J12" i="1"/>
  <c r="C12" i="1"/>
  <c r="J11" i="1"/>
  <c r="C11" i="1"/>
  <c r="A11" i="1"/>
  <c r="J10" i="1"/>
  <c r="C10" i="1"/>
  <c r="J9" i="1"/>
  <c r="C9" i="1"/>
  <c r="A9" i="1"/>
  <c r="I7" i="1"/>
  <c r="B7" i="1"/>
  <c r="V3" i="1" s="1"/>
  <c r="I6" i="1"/>
  <c r="B6" i="1"/>
  <c r="I5" i="1"/>
  <c r="B5" i="1"/>
  <c r="P3" i="1" s="1"/>
  <c r="I4" i="1"/>
  <c r="B4" i="1"/>
  <c r="Z3" i="1"/>
  <c r="Y3" i="1"/>
  <c r="X3" i="1"/>
  <c r="S3" i="1"/>
  <c r="M3" i="1"/>
  <c r="A3" i="1"/>
  <c r="Z1" i="1"/>
  <c r="A1" i="1"/>
  <c r="B20" i="1" l="1"/>
  <c r="V16" i="1" s="1"/>
</calcChain>
</file>

<file path=xl/sharedStrings.xml><?xml version="1.0" encoding="utf-8"?>
<sst xmlns="http://schemas.openxmlformats.org/spreadsheetml/2006/main" count="81" uniqueCount="14">
  <si>
    <t>:</t>
  </si>
  <si>
    <t>-</t>
  </si>
  <si>
    <t>Sara Mihalić</t>
  </si>
  <si>
    <t>Melani Benković</t>
  </si>
  <si>
    <t>Nika Juričić</t>
  </si>
  <si>
    <t>x</t>
  </si>
  <si>
    <t>Ana Polović</t>
  </si>
  <si>
    <t>Dina Zoretić</t>
  </si>
  <si>
    <t>Kimmy Grdić</t>
  </si>
  <si>
    <t>KimmyGrdić</t>
  </si>
  <si>
    <t>POBJEDNIK</t>
  </si>
  <si>
    <t>NAJMLAĐE KADETKINJE POJEDINAČNO - ZAVRŠNICA</t>
  </si>
  <si>
    <t>3/0</t>
  </si>
  <si>
    <t>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</si>
</sst>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indexed="13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indexed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6.5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9" tint="-0.499984740745262"/>
      <name val="Calibri"/>
      <family val="2"/>
      <charset val="238"/>
      <scheme val="minor"/>
    </font>
    <font>
      <sz val="6"/>
      <color theme="9" tint="-0.499984740745262"/>
      <name val="Calibri"/>
      <family val="2"/>
      <charset val="238"/>
      <scheme val="minor"/>
    </font>
    <font>
      <sz val="6.5"/>
      <color theme="9" tint="-0.499984740745262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6.5"/>
      <color theme="0"/>
      <name val="Calibri"/>
      <family val="2"/>
      <charset val="238"/>
      <scheme val="minor"/>
    </font>
    <font>
      <b/>
      <sz val="6"/>
      <color theme="9" tint="-0.499984740745262"/>
      <name val="Calibri"/>
      <family val="2"/>
      <charset val="238"/>
      <scheme val="minor"/>
    </font>
    <font>
      <b/>
      <sz val="8"/>
      <color theme="9" tint="-0.499984740745262"/>
      <name val="Calibri"/>
      <family val="2"/>
      <charset val="238"/>
      <scheme val="minor"/>
    </font>
    <font>
      <b/>
      <sz val="6.5"/>
      <color theme="9" tint="-0.499984740745262"/>
      <name val="Calibri"/>
      <family val="2"/>
      <charset val="238"/>
      <scheme val="minor"/>
    </font>
    <font>
      <b/>
      <sz val="7"/>
      <color theme="9" tint="-0.499984740745262"/>
      <name val="Calibri"/>
      <family val="2"/>
      <charset val="238"/>
      <scheme val="minor"/>
    </font>
    <font>
      <b/>
      <i/>
      <sz val="8"/>
      <color theme="9" tint="-0.499984740745262"/>
      <name val="Calibri"/>
      <family val="2"/>
      <charset val="238"/>
      <scheme val="minor"/>
    </font>
    <font>
      <b/>
      <u/>
      <sz val="8"/>
      <color theme="9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3" fillId="2" borderId="1" xfId="1" applyFont="1" applyFill="1" applyBorder="1"/>
    <xf numFmtId="0" fontId="4" fillId="2" borderId="1" xfId="1" applyFont="1" applyFill="1" applyBorder="1"/>
    <xf numFmtId="0" fontId="5" fillId="2" borderId="1" xfId="1" applyFont="1" applyFill="1" applyBorder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0" fontId="3" fillId="2" borderId="0" xfId="1" applyFont="1" applyFill="1"/>
    <xf numFmtId="0" fontId="7" fillId="2" borderId="0" xfId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/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9" fillId="2" borderId="2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13" fillId="3" borderId="14" xfId="2" applyFont="1" applyFill="1" applyBorder="1" applyAlignment="1">
      <alignment horizontal="center"/>
    </xf>
    <xf numFmtId="0" fontId="13" fillId="3" borderId="15" xfId="2" applyFont="1" applyFill="1" applyBorder="1" applyAlignment="1">
      <alignment horizontal="center"/>
    </xf>
    <xf numFmtId="0" fontId="13" fillId="2" borderId="16" xfId="2" applyFont="1" applyFill="1" applyBorder="1" applyAlignment="1">
      <alignment horizontal="center"/>
    </xf>
    <xf numFmtId="0" fontId="13" fillId="2" borderId="14" xfId="2" applyFont="1" applyFill="1" applyBorder="1" applyAlignment="1">
      <alignment horizontal="center"/>
    </xf>
    <xf numFmtId="0" fontId="13" fillId="2" borderId="15" xfId="2" applyFont="1" applyFill="1" applyBorder="1" applyAlignment="1">
      <alignment horizontal="center"/>
    </xf>
    <xf numFmtId="0" fontId="13" fillId="2" borderId="17" xfId="2" applyFont="1" applyFill="1" applyBorder="1" applyAlignment="1">
      <alignment horizontal="center"/>
    </xf>
    <xf numFmtId="0" fontId="7" fillId="4" borderId="19" xfId="1" applyFont="1" applyFill="1" applyBorder="1" applyAlignment="1">
      <alignment horizontal="center"/>
    </xf>
    <xf numFmtId="0" fontId="3" fillId="2" borderId="20" xfId="2" applyFont="1" applyFill="1" applyBorder="1" applyAlignment="1">
      <alignment horizontal="center"/>
    </xf>
    <xf numFmtId="0" fontId="13" fillId="2" borderId="22" xfId="2" applyFont="1" applyFill="1" applyBorder="1" applyAlignment="1">
      <alignment horizontal="center"/>
    </xf>
    <xf numFmtId="0" fontId="13" fillId="2" borderId="19" xfId="2" applyFont="1" applyFill="1" applyBorder="1" applyAlignment="1">
      <alignment horizontal="center"/>
    </xf>
    <xf numFmtId="0" fontId="13" fillId="3" borderId="21" xfId="2" applyFont="1" applyFill="1" applyBorder="1" applyAlignment="1">
      <alignment horizontal="center"/>
    </xf>
    <xf numFmtId="0" fontId="13" fillId="3" borderId="22" xfId="2" applyFont="1" applyFill="1" applyBorder="1" applyAlignment="1">
      <alignment horizontal="center"/>
    </xf>
    <xf numFmtId="0" fontId="13" fillId="3" borderId="19" xfId="2" applyFont="1" applyFill="1" applyBorder="1" applyAlignment="1">
      <alignment horizontal="center"/>
    </xf>
    <xf numFmtId="0" fontId="13" fillId="2" borderId="21" xfId="2" applyFont="1" applyFill="1" applyBorder="1" applyAlignment="1">
      <alignment horizontal="center"/>
    </xf>
    <xf numFmtId="0" fontId="13" fillId="2" borderId="23" xfId="2" applyFont="1" applyFill="1" applyBorder="1" applyAlignment="1">
      <alignment horizontal="center"/>
    </xf>
    <xf numFmtId="0" fontId="3" fillId="2" borderId="25" xfId="2" applyFont="1" applyFill="1" applyBorder="1" applyAlignment="1">
      <alignment horizontal="center"/>
    </xf>
    <xf numFmtId="0" fontId="13" fillId="2" borderId="28" xfId="2" applyFont="1" applyFill="1" applyBorder="1" applyAlignment="1">
      <alignment horizontal="center"/>
    </xf>
    <xf numFmtId="0" fontId="13" fillId="2" borderId="31" xfId="2" applyFont="1" applyFill="1" applyBorder="1" applyAlignment="1">
      <alignment horizontal="center"/>
    </xf>
    <xf numFmtId="0" fontId="13" fillId="2" borderId="32" xfId="2" applyFont="1" applyFill="1" applyBorder="1" applyAlignment="1">
      <alignment horizontal="center"/>
    </xf>
    <xf numFmtId="0" fontId="13" fillId="3" borderId="32" xfId="2" applyFont="1" applyFill="1" applyBorder="1" applyAlignment="1">
      <alignment horizontal="center"/>
    </xf>
    <xf numFmtId="0" fontId="13" fillId="3" borderId="28" xfId="2" applyFont="1" applyFill="1" applyBorder="1" applyAlignment="1">
      <alignment horizontal="center"/>
    </xf>
    <xf numFmtId="0" fontId="13" fillId="3" borderId="29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0" xfId="2" applyFont="1" applyFill="1"/>
    <xf numFmtId="0" fontId="4" fillId="2" borderId="0" xfId="2" applyFont="1" applyFill="1"/>
    <xf numFmtId="0" fontId="5" fillId="2" borderId="0" xfId="2" applyFont="1" applyFill="1"/>
    <xf numFmtId="0" fontId="12" fillId="2" borderId="0" xfId="2" applyFont="1" applyFill="1"/>
    <xf numFmtId="0" fontId="12" fillId="2" borderId="0" xfId="2" applyFont="1" applyFill="1" applyAlignment="1">
      <alignment horizontal="left"/>
    </xf>
    <xf numFmtId="0" fontId="3" fillId="2" borderId="0" xfId="2" applyFont="1" applyFill="1" applyAlignment="1">
      <alignment horizontal="left"/>
    </xf>
    <xf numFmtId="0" fontId="3" fillId="2" borderId="0" xfId="2" applyFont="1" applyFill="1" applyAlignment="1">
      <alignment horizontal="right"/>
    </xf>
    <xf numFmtId="16" fontId="14" fillId="2" borderId="0" xfId="2" quotePrefix="1" applyNumberFormat="1" applyFont="1" applyFill="1"/>
    <xf numFmtId="0" fontId="15" fillId="2" borderId="0" xfId="2" applyFont="1" applyFill="1"/>
    <xf numFmtId="0" fontId="16" fillId="2" borderId="0" xfId="2" applyFont="1" applyFill="1" applyAlignment="1">
      <alignment horizontal="center" vertical="center"/>
    </xf>
    <xf numFmtId="0" fontId="15" fillId="2" borderId="14" xfId="2" quotePrefix="1" applyFont="1" applyFill="1" applyBorder="1" applyAlignment="1">
      <alignment horizontal="center" vertical="center"/>
    </xf>
    <xf numFmtId="0" fontId="1" fillId="2" borderId="14" xfId="2" quotePrefix="1" applyFont="1" applyFill="1" applyBorder="1" applyAlignment="1">
      <alignment vertical="center"/>
    </xf>
    <xf numFmtId="0" fontId="17" fillId="2" borderId="0" xfId="2" applyFont="1" applyFill="1"/>
    <xf numFmtId="0" fontId="6" fillId="2" borderId="14" xfId="2" applyFont="1" applyFill="1" applyBorder="1" applyAlignment="1">
      <alignment horizontal="center"/>
    </xf>
    <xf numFmtId="0" fontId="6" fillId="2" borderId="14" xfId="2" applyFont="1" applyFill="1" applyBorder="1"/>
    <xf numFmtId="0" fontId="6" fillId="2" borderId="0" xfId="2" applyFont="1" applyFill="1"/>
    <xf numFmtId="0" fontId="15" fillId="2" borderId="0" xfId="2" applyFont="1" applyFill="1" applyAlignment="1">
      <alignment horizontal="center"/>
    </xf>
    <xf numFmtId="0" fontId="15" fillId="2" borderId="22" xfId="2" quotePrefix="1" applyFont="1" applyFill="1" applyBorder="1" applyAlignment="1">
      <alignment horizontal="center" vertical="center"/>
    </xf>
    <xf numFmtId="0" fontId="1" fillId="2" borderId="22" xfId="2" quotePrefix="1" applyFont="1" applyFill="1" applyBorder="1" applyAlignment="1">
      <alignment vertical="center"/>
    </xf>
    <xf numFmtId="0" fontId="15" fillId="2" borderId="0" xfId="2" quotePrefix="1" applyFont="1" applyFill="1" applyAlignment="1">
      <alignment horizontal="center" vertical="center"/>
    </xf>
    <xf numFmtId="0" fontId="1" fillId="2" borderId="0" xfId="2" quotePrefix="1" applyFont="1" applyFill="1" applyAlignment="1">
      <alignment vertical="center"/>
    </xf>
    <xf numFmtId="0" fontId="18" fillId="2" borderId="0" xfId="1" applyFont="1" applyFill="1"/>
    <xf numFmtId="0" fontId="5" fillId="2" borderId="0" xfId="1" quotePrefix="1" applyFont="1" applyFill="1" applyAlignment="1">
      <alignment horizontal="center"/>
    </xf>
    <xf numFmtId="0" fontId="18" fillId="2" borderId="0" xfId="1" quotePrefix="1" applyFont="1" applyFill="1" applyAlignment="1">
      <alignment horizontal="left"/>
    </xf>
    <xf numFmtId="0" fontId="19" fillId="2" borderId="0" xfId="1" quotePrefix="1" applyFont="1" applyFill="1" applyAlignment="1">
      <alignment horizontal="left"/>
    </xf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13" fillId="3" borderId="13" xfId="2" applyFont="1" applyFill="1" applyBorder="1" applyAlignment="1">
      <alignment horizontal="center"/>
    </xf>
    <xf numFmtId="0" fontId="13" fillId="2" borderId="24" xfId="2" applyFont="1" applyFill="1" applyBorder="1" applyAlignment="1">
      <alignment horizontal="center"/>
    </xf>
    <xf numFmtId="0" fontId="13" fillId="2" borderId="30" xfId="2" applyFont="1" applyFill="1" applyBorder="1" applyAlignment="1">
      <alignment horizontal="center"/>
    </xf>
    <xf numFmtId="0" fontId="15" fillId="2" borderId="8" xfId="2" applyFont="1" applyFill="1" applyBorder="1" applyAlignment="1">
      <alignment horizontal="center"/>
    </xf>
    <xf numFmtId="0" fontId="15" fillId="2" borderId="15" xfId="2" applyFont="1" applyFill="1" applyBorder="1" applyAlignment="1">
      <alignment horizontal="center"/>
    </xf>
    <xf numFmtId="0" fontId="15" fillId="2" borderId="18" xfId="2" applyFont="1" applyFill="1" applyBorder="1" applyAlignment="1">
      <alignment horizontal="center"/>
    </xf>
    <xf numFmtId="0" fontId="15" fillId="2" borderId="20" xfId="2" applyFont="1" applyFill="1" applyBorder="1" applyAlignment="1">
      <alignment horizontal="center"/>
    </xf>
    <xf numFmtId="0" fontId="15" fillId="2" borderId="19" xfId="2" applyFont="1" applyFill="1" applyBorder="1" applyAlignment="1">
      <alignment horizontal="center"/>
    </xf>
    <xf numFmtId="0" fontId="15" fillId="2" borderId="25" xfId="2" applyFont="1" applyFill="1" applyBorder="1" applyAlignment="1">
      <alignment horizontal="center"/>
    </xf>
    <xf numFmtId="0" fontId="15" fillId="2" borderId="31" xfId="2" applyFont="1" applyFill="1" applyBorder="1" applyAlignment="1">
      <alignment horizontal="center"/>
    </xf>
    <xf numFmtId="0" fontId="15" fillId="2" borderId="33" xfId="2" applyFont="1" applyFill="1" applyBorder="1" applyAlignment="1">
      <alignment horizontal="center"/>
    </xf>
    <xf numFmtId="0" fontId="15" fillId="2" borderId="14" xfId="2" applyFont="1" applyFill="1" applyBorder="1" applyAlignment="1">
      <alignment horizontal="right"/>
    </xf>
    <xf numFmtId="0" fontId="15" fillId="2" borderId="14" xfId="2" applyFont="1" applyFill="1" applyBorder="1" applyAlignment="1">
      <alignment horizontal="center"/>
    </xf>
    <xf numFmtId="0" fontId="15" fillId="2" borderId="14" xfId="2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9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center"/>
    </xf>
    <xf numFmtId="164" fontId="23" fillId="2" borderId="0" xfId="0" applyNumberFormat="1" applyFont="1" applyFill="1" applyAlignment="1">
      <alignment horizontal="center"/>
    </xf>
    <xf numFmtId="0" fontId="24" fillId="6" borderId="34" xfId="0" applyFont="1" applyFill="1" applyBorder="1" applyAlignment="1">
      <alignment horizontal="right"/>
    </xf>
    <xf numFmtId="0" fontId="25" fillId="6" borderId="35" xfId="0" applyFont="1" applyFill="1" applyBorder="1"/>
    <xf numFmtId="0" fontId="24" fillId="6" borderId="35" xfId="0" applyFont="1" applyFill="1" applyBorder="1" applyAlignment="1">
      <alignment horizontal="center"/>
    </xf>
    <xf numFmtId="0" fontId="26" fillId="6" borderId="36" xfId="0" applyFont="1" applyFill="1" applyBorder="1" applyAlignment="1">
      <alignment horizontal="left"/>
    </xf>
    <xf numFmtId="0" fontId="24" fillId="6" borderId="37" xfId="0" applyFont="1" applyFill="1" applyBorder="1" applyAlignment="1">
      <alignment horizontal="left"/>
    </xf>
    <xf numFmtId="0" fontId="24" fillId="6" borderId="34" xfId="0" applyFont="1" applyFill="1" applyBorder="1" applyAlignment="1">
      <alignment horizontal="center"/>
    </xf>
    <xf numFmtId="0" fontId="24" fillId="6" borderId="36" xfId="0" applyFont="1" applyFill="1" applyBorder="1" applyAlignment="1">
      <alignment horizontal="left"/>
    </xf>
    <xf numFmtId="0" fontId="25" fillId="2" borderId="0" xfId="0" applyFont="1" applyFill="1" applyAlignment="1">
      <alignment horizontal="right"/>
    </xf>
    <xf numFmtId="0" fontId="27" fillId="2" borderId="0" xfId="0" applyFont="1" applyFill="1"/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16" fillId="2" borderId="0" xfId="0" applyFont="1" applyFill="1" applyAlignment="1">
      <alignment horizontal="left"/>
    </xf>
    <xf numFmtId="0" fontId="30" fillId="2" borderId="0" xfId="0" applyFont="1" applyFill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3" fillId="0" borderId="0" xfId="0" applyFont="1" applyAlignment="1">
      <alignment horizontal="left"/>
    </xf>
    <xf numFmtId="0" fontId="30" fillId="2" borderId="40" xfId="0" applyFont="1" applyFill="1" applyBorder="1"/>
    <xf numFmtId="0" fontId="31" fillId="2" borderId="40" xfId="0" applyFont="1" applyFill="1" applyBorder="1"/>
    <xf numFmtId="0" fontId="32" fillId="2" borderId="41" xfId="0" applyFont="1" applyFill="1" applyBorder="1"/>
    <xf numFmtId="0" fontId="33" fillId="2" borderId="38" xfId="0" applyFont="1" applyFill="1" applyBorder="1" applyAlignment="1">
      <alignment horizontal="left"/>
    </xf>
    <xf numFmtId="164" fontId="31" fillId="6" borderId="38" xfId="0" applyNumberFormat="1" applyFont="1" applyFill="1" applyBorder="1" applyAlignment="1">
      <alignment horizontal="center"/>
    </xf>
    <xf numFmtId="0" fontId="33" fillId="6" borderId="39" xfId="0" applyFont="1" applyFill="1" applyBorder="1" applyAlignment="1">
      <alignment horizontal="left"/>
    </xf>
    <xf numFmtId="0" fontId="33" fillId="2" borderId="40" xfId="0" applyFont="1" applyFill="1" applyBorder="1" applyAlignment="1">
      <alignment horizontal="left"/>
    </xf>
    <xf numFmtId="0" fontId="33" fillId="6" borderId="0" xfId="0" applyFont="1" applyFill="1" applyAlignment="1">
      <alignment horizontal="left"/>
    </xf>
    <xf numFmtId="0" fontId="33" fillId="0" borderId="40" xfId="0" applyFont="1" applyBorder="1" applyAlignment="1">
      <alignment horizontal="left"/>
    </xf>
    <xf numFmtId="164" fontId="31" fillId="2" borderId="40" xfId="0" applyNumberFormat="1" applyFont="1" applyFill="1" applyBorder="1" applyAlignment="1">
      <alignment horizontal="center"/>
    </xf>
    <xf numFmtId="0" fontId="33" fillId="2" borderId="41" xfId="0" applyFont="1" applyFill="1" applyBorder="1" applyAlignment="1">
      <alignment horizontal="left"/>
    </xf>
    <xf numFmtId="164" fontId="31" fillId="6" borderId="0" xfId="0" applyNumberFormat="1" applyFont="1" applyFill="1" applyAlignment="1">
      <alignment horizontal="center"/>
    </xf>
    <xf numFmtId="164" fontId="31" fillId="2" borderId="0" xfId="0" applyNumberFormat="1" applyFont="1" applyFill="1" applyAlignment="1">
      <alignment vertical="center"/>
    </xf>
    <xf numFmtId="164" fontId="35" fillId="2" borderId="0" xfId="0" applyNumberFormat="1" applyFont="1" applyFill="1" applyAlignment="1">
      <alignment horizontal="center"/>
    </xf>
    <xf numFmtId="49" fontId="31" fillId="6" borderId="38" xfId="0" applyNumberFormat="1" applyFont="1" applyFill="1" applyBorder="1" applyAlignment="1">
      <alignment horizontal="center"/>
    </xf>
    <xf numFmtId="0" fontId="11" fillId="2" borderId="9" xfId="2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8" fillId="2" borderId="2" xfId="2" quotePrefix="1" applyFont="1" applyFill="1" applyBorder="1" applyAlignment="1">
      <alignment horizontal="center" shrinkToFit="1"/>
    </xf>
    <xf numFmtId="0" fontId="8" fillId="2" borderId="3" xfId="2" quotePrefix="1" applyFont="1" applyFill="1" applyBorder="1" applyAlignment="1">
      <alignment horizontal="center" shrinkToFit="1"/>
    </xf>
    <xf numFmtId="0" fontId="8" fillId="2" borderId="5" xfId="2" quotePrefix="1" applyFont="1" applyFill="1" applyBorder="1" applyAlignment="1">
      <alignment horizontal="center" shrinkToFit="1"/>
    </xf>
    <xf numFmtId="0" fontId="8" fillId="2" borderId="6" xfId="2" quotePrefix="1" applyFont="1" applyFill="1" applyBorder="1" applyAlignment="1">
      <alignment horizontal="center" shrinkToFit="1"/>
    </xf>
    <xf numFmtId="0" fontId="8" fillId="2" borderId="4" xfId="2" quotePrefix="1" applyFont="1" applyFill="1" applyBorder="1" applyAlignment="1">
      <alignment horizontal="center" shrinkToFit="1"/>
    </xf>
    <xf numFmtId="0" fontId="11" fillId="2" borderId="21" xfId="2" applyFont="1" applyFill="1" applyBorder="1" applyAlignment="1">
      <alignment horizontal="left" vertical="center"/>
    </xf>
    <xf numFmtId="0" fontId="11" fillId="2" borderId="22" xfId="2" applyFont="1" applyFill="1" applyBorder="1" applyAlignment="1">
      <alignment horizontal="left" vertical="center"/>
    </xf>
    <xf numFmtId="0" fontId="3" fillId="2" borderId="22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left" vertical="center"/>
    </xf>
    <xf numFmtId="0" fontId="11" fillId="2" borderId="27" xfId="2" applyFont="1" applyFill="1" applyBorder="1" applyAlignment="1">
      <alignment horizontal="left" vertical="center"/>
    </xf>
    <xf numFmtId="0" fontId="3" fillId="2" borderId="28" xfId="2" applyFont="1" applyFill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left" vertical="center"/>
    </xf>
    <xf numFmtId="0" fontId="12" fillId="2" borderId="14" xfId="2" quotePrefix="1" applyFont="1" applyFill="1" applyBorder="1" applyAlignment="1">
      <alignment horizontal="left" vertical="center"/>
    </xf>
    <xf numFmtId="0" fontId="12" fillId="2" borderId="22" xfId="2" applyFont="1" applyFill="1" applyBorder="1" applyAlignment="1">
      <alignment horizontal="left" vertical="center"/>
    </xf>
    <xf numFmtId="0" fontId="12" fillId="2" borderId="22" xfId="2" quotePrefix="1" applyFont="1" applyFill="1" applyBorder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12" fillId="2" borderId="0" xfId="2" quotePrefix="1" applyFont="1" applyFill="1" applyAlignment="1">
      <alignment horizontal="left" vertical="center"/>
    </xf>
    <xf numFmtId="164" fontId="20" fillId="5" borderId="0" xfId="0" applyNumberFormat="1" applyFont="1" applyFill="1" applyAlignment="1">
      <alignment horizontal="center" vertical="center"/>
    </xf>
    <xf numFmtId="164" fontId="31" fillId="2" borderId="38" xfId="0" applyNumberFormat="1" applyFont="1" applyFill="1" applyBorder="1" applyAlignment="1">
      <alignment horizontal="center"/>
    </xf>
    <xf numFmtId="164" fontId="31" fillId="2" borderId="39" xfId="0" applyNumberFormat="1" applyFont="1" applyFill="1" applyBorder="1" applyAlignment="1">
      <alignment horizontal="center"/>
    </xf>
    <xf numFmtId="164" fontId="34" fillId="2" borderId="0" xfId="0" applyNumberFormat="1" applyFont="1" applyFill="1" applyAlignment="1">
      <alignment horizontal="center" vertical="center"/>
    </xf>
    <xf numFmtId="164" fontId="34" fillId="2" borderId="42" xfId="0" applyNumberFormat="1" applyFont="1" applyFill="1" applyBorder="1" applyAlignment="1">
      <alignment horizontal="center" vertical="center"/>
    </xf>
  </cellXfs>
  <cellStyles count="3">
    <cellStyle name="Normal 2" xfId="1" xr:uid="{8D14368C-0226-437E-9387-99D9EE80EECD}"/>
    <cellStyle name="Normal 2 2" xfId="2" xr:uid="{DD181EAF-A45F-4184-B7D8-6F6D9097F7AC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jmla&#273;e%20kadetkinj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1;upanijski%20turnir%20Duga%20Resa/najmla&#273;e%20kadetkinj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 GENERALIJE"/>
      <sheetName val="GENERALIJE"/>
      <sheetName val="RANGLISTA"/>
      <sheetName val="BAZA ŽDRIJEB"/>
      <sheetName val="ŽDRIJEB"/>
      <sheetName val="ISPIS ŽDRIJEB"/>
      <sheetName val="BAZA SATNICA"/>
      <sheetName val="SATNICA"/>
      <sheetName val="REZ GRUPE 1-15"/>
      <sheetName val="REZ GRUPE 16"/>
      <sheetName val="ZAPISNICI 1-16"/>
      <sheetName val="ZAP GR 1.KOLO"/>
      <sheetName val="ZAP GR 2.KOLO"/>
      <sheetName val="ZAP GR 3.KOLO"/>
      <sheetName val="1-2 PLASIRANI"/>
      <sheetName val="3-4 PLASIRANI"/>
      <sheetName val="POREDAK ISPIS"/>
      <sheetName val="ŽDRIJEB GLAVNI KOSTUR"/>
      <sheetName val="SATNICA GRAF"/>
      <sheetName val="SATNICA GLAVNI ŽDRIJEB"/>
      <sheetName val="BAZA SATNICA ZAVRŠNICA"/>
      <sheetName val="REZULTATI"/>
      <sheetName val="REZULTATI TABELE"/>
      <sheetName val="GRAF ZAVRŠNICE"/>
      <sheetName val="ZAP GLA 1_2F"/>
      <sheetName val="ZAP GLA FIN"/>
      <sheetName val="POREDAK TURNIR"/>
      <sheetName val="PROGLAŠENJE"/>
      <sheetName val="POREDAK BODOVI"/>
      <sheetName val="REZULTATI RANKING"/>
      <sheetName val="PLASMAN"/>
      <sheetName val="BONUS"/>
      <sheetName val="UKUPNO"/>
      <sheetName val="POREDAK PO BODOVIMA"/>
      <sheetName val="SATNICA ZAPISNICI"/>
      <sheetName val="BAZA ZAPISNIK"/>
      <sheetName val="ZAPISNIK SVE"/>
      <sheetName val="ZAPISNIK PODACI"/>
      <sheetName val="ZAPISNIK PRAZAN ENG"/>
      <sheetName val="HRVATSKI"/>
      <sheetName val="BILTEN 1-16"/>
      <sheetName val="KOSTUR BILTEN"/>
      <sheetName val="ZAPISNICI 1-16 BILTEN"/>
      <sheetName val="ZAPISNIK PRAZAN"/>
    </sheetNames>
    <sheetDataSet>
      <sheetData sheetId="0"/>
      <sheetData sheetId="1">
        <row r="2">
          <cell r="K2" t="str">
            <v>Županijski otvoreni turnir</v>
          </cell>
        </row>
        <row r="4">
          <cell r="K4" t="str">
            <v>najmlađe kadetkinje pojedinačno</v>
          </cell>
        </row>
        <row r="6">
          <cell r="P6" t="str">
            <v>KVALIFIKACIJE</v>
          </cell>
        </row>
        <row r="8">
          <cell r="K8" t="str">
            <v>Duga Resa , 01.12.2019.</v>
          </cell>
        </row>
      </sheetData>
      <sheetData sheetId="2"/>
      <sheetData sheetId="3"/>
      <sheetData sheetId="4"/>
      <sheetData sheetId="5">
        <row r="3">
          <cell r="B3">
            <v>1</v>
          </cell>
          <cell r="C3">
            <v>0</v>
          </cell>
          <cell r="D3" t="str">
            <v>Sara Mihalić</v>
          </cell>
          <cell r="E3" t="str">
            <v>AQU</v>
          </cell>
          <cell r="F3" t="str">
            <v>AQU</v>
          </cell>
          <cell r="G3">
            <v>0</v>
          </cell>
          <cell r="H3" t="str">
            <v>AQU/0</v>
          </cell>
        </row>
        <row r="4">
          <cell r="B4">
            <v>2</v>
          </cell>
          <cell r="C4">
            <v>0</v>
          </cell>
          <cell r="D4" t="str">
            <v>Melani Benković</v>
          </cell>
          <cell r="E4" t="str">
            <v>AQU</v>
          </cell>
          <cell r="F4" t="str">
            <v>AQU</v>
          </cell>
          <cell r="G4">
            <v>0</v>
          </cell>
          <cell r="H4" t="str">
            <v>AQU/0</v>
          </cell>
        </row>
        <row r="5">
          <cell r="B5">
            <v>3</v>
          </cell>
          <cell r="C5">
            <v>0</v>
          </cell>
          <cell r="D5" t="str">
            <v>Nika Juričić</v>
          </cell>
          <cell r="E5" t="str">
            <v>OG</v>
          </cell>
          <cell r="F5" t="str">
            <v>OG</v>
          </cell>
          <cell r="G5">
            <v>0</v>
          </cell>
          <cell r="H5" t="str">
            <v>OG/0</v>
          </cell>
        </row>
        <row r="6">
          <cell r="B6">
            <v>4</v>
          </cell>
          <cell r="C6">
            <v>0</v>
          </cell>
          <cell r="D6" t="str">
            <v>X</v>
          </cell>
          <cell r="E6" t="str">
            <v>X</v>
          </cell>
          <cell r="F6" t="str">
            <v>X</v>
          </cell>
          <cell r="G6">
            <v>0</v>
          </cell>
          <cell r="H6" t="str">
            <v>X/0</v>
          </cell>
        </row>
        <row r="7">
          <cell r="B7">
            <v>5</v>
          </cell>
          <cell r="C7">
            <v>0</v>
          </cell>
          <cell r="D7" t="str">
            <v>Ana Polović</v>
          </cell>
          <cell r="E7" t="str">
            <v>AQU</v>
          </cell>
          <cell r="F7" t="str">
            <v>AQU</v>
          </cell>
          <cell r="G7">
            <v>0</v>
          </cell>
          <cell r="H7" t="str">
            <v>AQU/0</v>
          </cell>
        </row>
        <row r="8">
          <cell r="B8">
            <v>6</v>
          </cell>
          <cell r="C8">
            <v>0</v>
          </cell>
          <cell r="D8" t="str">
            <v>Dina Zoretić</v>
          </cell>
          <cell r="E8" t="str">
            <v>VRH</v>
          </cell>
          <cell r="F8" t="str">
            <v>VRH</v>
          </cell>
          <cell r="G8">
            <v>0</v>
          </cell>
          <cell r="H8" t="str">
            <v>VRH/0</v>
          </cell>
        </row>
        <row r="9">
          <cell r="B9">
            <v>7</v>
          </cell>
          <cell r="C9">
            <v>0</v>
          </cell>
          <cell r="D9" t="str">
            <v>Kimmy Grdić</v>
          </cell>
          <cell r="E9" t="str">
            <v>OG</v>
          </cell>
          <cell r="F9" t="str">
            <v>OG</v>
          </cell>
          <cell r="G9">
            <v>0</v>
          </cell>
          <cell r="H9" t="str">
            <v>OG/0</v>
          </cell>
        </row>
        <row r="10">
          <cell r="B10">
            <v>8</v>
          </cell>
          <cell r="C10">
            <v>0</v>
          </cell>
          <cell r="D10" t="str">
            <v>X</v>
          </cell>
          <cell r="E10" t="str">
            <v>X</v>
          </cell>
          <cell r="F10" t="str">
            <v>X</v>
          </cell>
          <cell r="G10">
            <v>0</v>
          </cell>
          <cell r="H10" t="str">
            <v>X/0</v>
          </cell>
        </row>
        <row r="11">
          <cell r="B11">
            <v>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 t="str">
            <v>0/0</v>
          </cell>
        </row>
        <row r="12">
          <cell r="B12">
            <v>10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>0/0</v>
          </cell>
        </row>
        <row r="13">
          <cell r="B13">
            <v>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0/0</v>
          </cell>
        </row>
        <row r="14">
          <cell r="B14">
            <v>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 t="str">
            <v>0/0</v>
          </cell>
        </row>
        <row r="15">
          <cell r="B15">
            <v>13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 t="str">
            <v>0/0</v>
          </cell>
        </row>
        <row r="16"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 t="str">
            <v>0/0</v>
          </cell>
        </row>
        <row r="17">
          <cell r="B17">
            <v>15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 t="str">
            <v>0/0</v>
          </cell>
        </row>
        <row r="18">
          <cell r="B18">
            <v>16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str">
            <v>0/0</v>
          </cell>
        </row>
        <row r="19">
          <cell r="B19">
            <v>17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>0/0</v>
          </cell>
        </row>
        <row r="20">
          <cell r="B20">
            <v>18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 t="str">
            <v>0/0</v>
          </cell>
        </row>
        <row r="21">
          <cell r="B21">
            <v>19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0/0</v>
          </cell>
        </row>
        <row r="22">
          <cell r="B22">
            <v>20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 t="str">
            <v>0/0</v>
          </cell>
        </row>
        <row r="23">
          <cell r="B23">
            <v>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0/0</v>
          </cell>
        </row>
        <row r="24">
          <cell r="B24">
            <v>22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str">
            <v>0/0</v>
          </cell>
        </row>
        <row r="25">
          <cell r="B25">
            <v>23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 t="str">
            <v>0/0</v>
          </cell>
        </row>
        <row r="26">
          <cell r="B26">
            <v>24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0/0</v>
          </cell>
        </row>
        <row r="27">
          <cell r="B27">
            <v>25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0/0</v>
          </cell>
        </row>
        <row r="28">
          <cell r="B28">
            <v>26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 t="str">
            <v>0/0</v>
          </cell>
        </row>
        <row r="29">
          <cell r="B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 t="str">
            <v>0/0</v>
          </cell>
        </row>
        <row r="30">
          <cell r="B30">
            <v>28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 t="str">
            <v>0/0</v>
          </cell>
        </row>
        <row r="31">
          <cell r="B31">
            <v>29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 t="str">
            <v>0/0</v>
          </cell>
        </row>
        <row r="32">
          <cell r="B32">
            <v>30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 t="str">
            <v>0/0</v>
          </cell>
        </row>
        <row r="33">
          <cell r="B33">
            <v>31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0/0</v>
          </cell>
        </row>
        <row r="34">
          <cell r="B34">
            <v>32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0/0</v>
          </cell>
        </row>
        <row r="35">
          <cell r="B35">
            <v>33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 t="str">
            <v>0/0</v>
          </cell>
        </row>
        <row r="36">
          <cell r="B36">
            <v>34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 t="str">
            <v>0/0</v>
          </cell>
        </row>
        <row r="37">
          <cell r="B37">
            <v>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 t="str">
            <v>0/0</v>
          </cell>
        </row>
        <row r="38">
          <cell r="B38">
            <v>36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 t="str">
            <v>0/0</v>
          </cell>
        </row>
        <row r="39">
          <cell r="B39">
            <v>37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0/0</v>
          </cell>
        </row>
        <row r="40">
          <cell r="B40">
            <v>38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 t="str">
            <v>0/0</v>
          </cell>
        </row>
        <row r="41">
          <cell r="B41">
            <v>39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str">
            <v>0/0</v>
          </cell>
        </row>
        <row r="42">
          <cell r="B42">
            <v>40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 t="str">
            <v>0/0</v>
          </cell>
        </row>
        <row r="43">
          <cell r="B43">
            <v>41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 t="str">
            <v>0/0</v>
          </cell>
        </row>
        <row r="44">
          <cell r="B44">
            <v>42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 t="str">
            <v>0/0</v>
          </cell>
        </row>
        <row r="45">
          <cell r="B45">
            <v>43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 t="str">
            <v>0/0</v>
          </cell>
        </row>
        <row r="46">
          <cell r="B46">
            <v>44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 t="str">
            <v>0/0</v>
          </cell>
        </row>
        <row r="47">
          <cell r="B47">
            <v>45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 t="str">
            <v>0/0</v>
          </cell>
        </row>
        <row r="48">
          <cell r="B48">
            <v>46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 t="str">
            <v>0/0</v>
          </cell>
        </row>
        <row r="49">
          <cell r="B49">
            <v>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 t="str">
            <v>0/0</v>
          </cell>
        </row>
        <row r="50">
          <cell r="B50">
            <v>48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 t="str">
            <v>0/0</v>
          </cell>
        </row>
        <row r="51">
          <cell r="B51">
            <v>49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 t="str">
            <v>0/0</v>
          </cell>
        </row>
        <row r="52">
          <cell r="B52">
            <v>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 t="str">
            <v>0/0</v>
          </cell>
        </row>
        <row r="53">
          <cell r="B53">
            <v>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 t="str">
            <v>0/0</v>
          </cell>
        </row>
        <row r="54">
          <cell r="B54">
            <v>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 t="str">
            <v>0/0</v>
          </cell>
        </row>
        <row r="55">
          <cell r="B55">
            <v>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>0/0</v>
          </cell>
        </row>
        <row r="56">
          <cell r="B56">
            <v>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 t="str">
            <v>0/0</v>
          </cell>
        </row>
        <row r="57">
          <cell r="B57">
            <v>55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 t="str">
            <v>0/0</v>
          </cell>
        </row>
        <row r="58">
          <cell r="B58">
            <v>56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 t="str">
            <v>0/0</v>
          </cell>
        </row>
        <row r="59">
          <cell r="B59">
            <v>57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 t="str">
            <v>0/0</v>
          </cell>
        </row>
        <row r="60">
          <cell r="B60">
            <v>58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 t="str">
            <v>0/0</v>
          </cell>
        </row>
        <row r="61">
          <cell r="B61">
            <v>59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 t="str">
            <v>0/0</v>
          </cell>
        </row>
        <row r="62">
          <cell r="B62">
            <v>60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 t="str">
            <v>0/0</v>
          </cell>
        </row>
        <row r="63">
          <cell r="B63">
            <v>61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 t="str">
            <v>0/0</v>
          </cell>
        </row>
        <row r="64">
          <cell r="B64">
            <v>62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 t="str">
            <v>0/0</v>
          </cell>
        </row>
        <row r="65">
          <cell r="B65">
            <v>63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 t="str">
            <v>0/0</v>
          </cell>
        </row>
        <row r="66">
          <cell r="B66">
            <v>64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 t="str">
            <v>0/0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 GENERALIJE"/>
      <sheetName val="GENERALIJE"/>
      <sheetName val="RANGLISTA"/>
      <sheetName val="BAZA ŽDRIJEB"/>
      <sheetName val="ŽDRIJEB"/>
      <sheetName val="ISPIS ŽDRIJEB"/>
      <sheetName val="BAZA SATNICA"/>
      <sheetName val="SATNICA"/>
      <sheetName val="REZ GRUPE 1-15"/>
      <sheetName val="REZ GRUPE 16"/>
      <sheetName val="ZAPISNICI 1-16"/>
      <sheetName val="ZAP GR 1.KOLO"/>
      <sheetName val="ZAP GR 2.KOLO"/>
      <sheetName val="ZAP GR 3.KOLO"/>
      <sheetName val="1-2 PLASIRANI"/>
      <sheetName val="3-4 PLASIRANI"/>
      <sheetName val="POREDAK ISPIS"/>
      <sheetName val="ŽDRIJEB GLAVNI KOSTUR"/>
      <sheetName val="SATNICA GRAF"/>
      <sheetName val="SATNICA GLAVNI ŽDRIJEB"/>
      <sheetName val="BAZA SATNICA ZAVRŠNICA"/>
      <sheetName val="REZULTATI"/>
      <sheetName val="REZULTATI TABELE"/>
      <sheetName val="GRAF ZAVRŠNICE"/>
      <sheetName val="ZAP GLA 1_2F"/>
      <sheetName val="ZAP GLA FIN"/>
      <sheetName val="POREDAK TURNIR"/>
      <sheetName val="PROGLAŠENJE"/>
      <sheetName val="POREDAK BODOVI"/>
      <sheetName val="REZULTATI RANKING"/>
      <sheetName val="PLASMAN"/>
      <sheetName val="BONUS"/>
      <sheetName val="UKUPNO"/>
      <sheetName val="POREDAK PO BODOVIMA"/>
      <sheetName val="SATNICA ZAPISNICI"/>
      <sheetName val="BAZA ZAPISNIK"/>
      <sheetName val="ZAPISNIK SVE"/>
      <sheetName val="ZAPISNIK PODACI"/>
      <sheetName val="ZAPISNIK PRAZAN ENG"/>
      <sheetName val="HRVATSKI"/>
      <sheetName val="BILTEN 1-16"/>
      <sheetName val="KOSTUR BILTEN"/>
      <sheetName val="ZAPISNICI 1-16 BILTEN"/>
      <sheetName val="ZAPISNIK PRAZ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>
            <v>1</v>
          </cell>
          <cell r="D3" t="str">
            <v>1/1</v>
          </cell>
          <cell r="E3">
            <v>0</v>
          </cell>
          <cell r="F3" t="str">
            <v>Sara Mihalić</v>
          </cell>
          <cell r="G3" t="str">
            <v>AQU</v>
          </cell>
        </row>
        <row r="4">
          <cell r="B4">
            <v>2</v>
          </cell>
          <cell r="D4" t="str">
            <v>2/1</v>
          </cell>
          <cell r="E4">
            <v>0</v>
          </cell>
          <cell r="F4" t="str">
            <v>Dina Zoretić</v>
          </cell>
          <cell r="G4" t="str">
            <v>AQU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9</v>
          </cell>
        </row>
        <row r="12">
          <cell r="B12">
            <v>10</v>
          </cell>
        </row>
        <row r="13">
          <cell r="B13">
            <v>11</v>
          </cell>
        </row>
        <row r="14">
          <cell r="B14">
            <v>12</v>
          </cell>
        </row>
        <row r="15">
          <cell r="B15">
            <v>13</v>
          </cell>
        </row>
        <row r="16">
          <cell r="B16">
            <v>14</v>
          </cell>
        </row>
        <row r="17">
          <cell r="B17">
            <v>15</v>
          </cell>
        </row>
        <row r="18">
          <cell r="B18">
            <v>33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B19" t="str">
            <v>DRUGOPLASIRANI</v>
          </cell>
          <cell r="C19" t="str">
            <v xml:space="preserve">      DRUGOPLASIRANI</v>
          </cell>
        </row>
        <row r="21">
          <cell r="B21">
            <v>101</v>
          </cell>
          <cell r="D21" t="str">
            <v>1/2</v>
          </cell>
          <cell r="E21">
            <v>0</v>
          </cell>
          <cell r="F21" t="str">
            <v>Melani Benković</v>
          </cell>
          <cell r="G21" t="str">
            <v>VRH</v>
          </cell>
        </row>
        <row r="22">
          <cell r="B22">
            <v>102</v>
          </cell>
          <cell r="D22" t="str">
            <v>2/2</v>
          </cell>
          <cell r="E22">
            <v>0</v>
          </cell>
          <cell r="F22" t="str">
            <v>Ana Polović</v>
          </cell>
          <cell r="G22" t="str">
            <v>AQU</v>
          </cell>
        </row>
        <row r="23">
          <cell r="B23">
            <v>103</v>
          </cell>
        </row>
        <row r="24">
          <cell r="B24">
            <v>104</v>
          </cell>
        </row>
        <row r="25">
          <cell r="B25">
            <v>105</v>
          </cell>
        </row>
        <row r="26">
          <cell r="B26">
            <v>106</v>
          </cell>
        </row>
        <row r="27">
          <cell r="B27">
            <v>107</v>
          </cell>
        </row>
        <row r="28">
          <cell r="B28">
            <v>108</v>
          </cell>
        </row>
        <row r="29">
          <cell r="B29">
            <v>109</v>
          </cell>
        </row>
        <row r="30">
          <cell r="B30">
            <v>110</v>
          </cell>
        </row>
        <row r="31">
          <cell r="B31">
            <v>111</v>
          </cell>
        </row>
        <row r="32">
          <cell r="B32">
            <v>112</v>
          </cell>
        </row>
        <row r="33">
          <cell r="B33">
            <v>113</v>
          </cell>
        </row>
        <row r="34">
          <cell r="B34">
            <v>114</v>
          </cell>
        </row>
        <row r="35">
          <cell r="B35">
            <v>115</v>
          </cell>
        </row>
      </sheetData>
      <sheetData sheetId="15"/>
      <sheetData sheetId="16"/>
      <sheetData sheetId="17"/>
      <sheetData sheetId="18">
        <row r="3">
          <cell r="AP3">
            <v>1</v>
          </cell>
        </row>
        <row r="4">
          <cell r="AP4">
            <v>2</v>
          </cell>
        </row>
        <row r="13">
          <cell r="AP13">
            <v>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opLeftCell="A7" workbookViewId="0">
      <selection activeCell="I29" sqref="I29"/>
    </sheetView>
  </sheetViews>
  <sheetFormatPr defaultRowHeight="14.4" x14ac:dyDescent="0.3"/>
  <cols>
    <col min="1" max="26" width="3.33203125" customWidth="1"/>
  </cols>
  <sheetData>
    <row r="1" spans="1:28" ht="18" thickBot="1" x14ac:dyDescent="0.4">
      <c r="A1" s="1" t="str">
        <f>CONCATENATE([1]GENERALIJE!$K$2,",  ",[1]GENERALIJE!$K$8)</f>
        <v>Županijski otvoreni turnir,  Duga Resa , 01.12.2019.</v>
      </c>
      <c r="B1" s="1"/>
      <c r="C1" s="1"/>
      <c r="D1" s="1"/>
      <c r="E1" s="2"/>
      <c r="F1" s="1"/>
      <c r="G1" s="3"/>
      <c r="H1" s="1"/>
      <c r="I1" s="1"/>
      <c r="J1" s="1"/>
      <c r="K1" s="4"/>
      <c r="L1" s="1"/>
      <c r="M1" s="1"/>
      <c r="N1" s="1"/>
      <c r="O1" s="1"/>
      <c r="P1" s="1"/>
      <c r="Q1" s="1"/>
      <c r="R1" s="1"/>
      <c r="S1" s="1"/>
      <c r="T1" s="5"/>
      <c r="U1" s="6"/>
      <c r="V1" s="1"/>
      <c r="W1" s="1"/>
      <c r="X1" s="1"/>
      <c r="Y1" s="5"/>
      <c r="Z1" s="7" t="str">
        <f>CONCATENATE([1]GENERALIJE!$K$4," - ",[1]GENERALIJE!$P$6)</f>
        <v>najmlađe kadetkinje pojedinačno - KVALIFIKACIJE</v>
      </c>
      <c r="AA1" s="8"/>
      <c r="AB1" s="9"/>
    </row>
    <row r="2" spans="1:28" ht="18.600000000000001" thickTop="1" thickBot="1" x14ac:dyDescent="0.4">
      <c r="A2" s="8"/>
      <c r="B2" s="8"/>
      <c r="C2" s="8"/>
      <c r="D2" s="8"/>
      <c r="E2" s="10"/>
      <c r="F2" s="8"/>
      <c r="G2" s="11"/>
      <c r="H2" s="8"/>
      <c r="I2" s="8"/>
      <c r="J2" s="8"/>
      <c r="K2" s="12"/>
      <c r="L2" s="8"/>
      <c r="M2" s="8"/>
      <c r="N2" s="8"/>
      <c r="O2" s="8"/>
      <c r="P2" s="8"/>
      <c r="Q2" s="8"/>
      <c r="R2" s="8"/>
      <c r="S2" s="8"/>
      <c r="T2" s="13"/>
      <c r="U2" s="14"/>
      <c r="V2" s="8"/>
      <c r="W2" s="8"/>
      <c r="X2" s="8"/>
      <c r="Y2" s="13"/>
      <c r="Z2" s="13"/>
      <c r="AA2" s="8"/>
      <c r="AB2" s="9"/>
    </row>
    <row r="3" spans="1:28" ht="18" thickBot="1" x14ac:dyDescent="0.4">
      <c r="A3" s="128" t="str">
        <f>CONCATENATE(AG3," ",AF3)</f>
        <v xml:space="preserve"> 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  <c r="L3" s="131"/>
      <c r="M3" s="132" t="str">
        <f>B4</f>
        <v>Sara Mihalić</v>
      </c>
      <c r="N3" s="133"/>
      <c r="O3" s="134"/>
      <c r="P3" s="132" t="str">
        <f>B5</f>
        <v>Melani Benković</v>
      </c>
      <c r="Q3" s="133"/>
      <c r="R3" s="134"/>
      <c r="S3" s="132" t="str">
        <f>B6</f>
        <v>Nika Juričić</v>
      </c>
      <c r="T3" s="133"/>
      <c r="U3" s="134"/>
      <c r="V3" s="132" t="str">
        <f>B7</f>
        <v>X</v>
      </c>
      <c r="W3" s="135"/>
      <c r="X3" s="15" t="b">
        <f>IF($AG$1=1,"SKOR",IF($AG$1=2,"SCORE"))</f>
        <v>0</v>
      </c>
      <c r="Y3" s="16" t="b">
        <f>IF($AG$1=1,"BODOVA",IF($AG$1=2,"POINTS"))</f>
        <v>0</v>
      </c>
      <c r="Z3" s="17" t="b">
        <f>IF($AG$1=1,"PLASMAN",IF($AG$1=2,"POSITION"))</f>
        <v>0</v>
      </c>
      <c r="AA3" s="8"/>
      <c r="AB3" s="18"/>
    </row>
    <row r="4" spans="1:28" ht="18.600000000000001" thickTop="1" x14ac:dyDescent="0.35">
      <c r="A4" s="19">
        <v>1</v>
      </c>
      <c r="B4" s="124" t="str">
        <f>VLOOKUP(AB4,'[1]ISPIS ŽDRIJEB'!$B$3:$H$258,3,)</f>
        <v>Sara Mihalić</v>
      </c>
      <c r="C4" s="125"/>
      <c r="D4" s="125"/>
      <c r="E4" s="125"/>
      <c r="F4" s="125"/>
      <c r="G4" s="125"/>
      <c r="H4" s="125"/>
      <c r="I4" s="126" t="str">
        <f>VLOOKUP(AB4,'[1]ISPIS ŽDRIJEB'!$B$3:$H$258,4,9)</f>
        <v>AQU</v>
      </c>
      <c r="J4" s="126"/>
      <c r="K4" s="127"/>
      <c r="L4" s="70"/>
      <c r="M4" s="20"/>
      <c r="N4" s="21"/>
      <c r="O4" s="22"/>
      <c r="P4" s="23" t="s">
        <v>0</v>
      </c>
      <c r="Q4" s="24"/>
      <c r="R4" s="22"/>
      <c r="S4" s="23" t="s">
        <v>0</v>
      </c>
      <c r="T4" s="24"/>
      <c r="U4" s="22"/>
      <c r="V4" s="23" t="s">
        <v>0</v>
      </c>
      <c r="W4" s="25"/>
      <c r="X4" s="73"/>
      <c r="Y4" s="74"/>
      <c r="Z4" s="75"/>
      <c r="AA4" s="8"/>
      <c r="AB4" s="26">
        <v>1</v>
      </c>
    </row>
    <row r="5" spans="1:28" ht="18" x14ac:dyDescent="0.35">
      <c r="A5" s="27">
        <v>2</v>
      </c>
      <c r="B5" s="136" t="str">
        <f>VLOOKUP(AB5,'[1]ISPIS ŽDRIJEB'!$B$3:$H$258,3,)</f>
        <v>Melani Benković</v>
      </c>
      <c r="C5" s="137"/>
      <c r="D5" s="137"/>
      <c r="E5" s="137"/>
      <c r="F5" s="137"/>
      <c r="G5" s="137"/>
      <c r="H5" s="137"/>
      <c r="I5" s="138" t="str">
        <f>VLOOKUP(AB5,'[1]ISPIS ŽDRIJEB'!$B$3:$H$258,4,9)</f>
        <v>AQU</v>
      </c>
      <c r="J5" s="138"/>
      <c r="K5" s="139"/>
      <c r="L5" s="71"/>
      <c r="M5" s="28" t="s">
        <v>0</v>
      </c>
      <c r="N5" s="29"/>
      <c r="O5" s="30"/>
      <c r="P5" s="31"/>
      <c r="Q5" s="32"/>
      <c r="R5" s="33"/>
      <c r="S5" s="28" t="s">
        <v>0</v>
      </c>
      <c r="T5" s="29"/>
      <c r="U5" s="33"/>
      <c r="V5" s="28" t="s">
        <v>0</v>
      </c>
      <c r="W5" s="34"/>
      <c r="X5" s="76"/>
      <c r="Y5" s="77"/>
      <c r="Z5" s="75"/>
      <c r="AA5" s="8"/>
      <c r="AB5" s="26">
        <v>2</v>
      </c>
    </row>
    <row r="6" spans="1:28" ht="18" x14ac:dyDescent="0.35">
      <c r="A6" s="27">
        <v>3</v>
      </c>
      <c r="B6" s="136" t="str">
        <f>VLOOKUP(AB6,'[1]ISPIS ŽDRIJEB'!$B$3:$H$258,3,)</f>
        <v>Nika Juričić</v>
      </c>
      <c r="C6" s="137"/>
      <c r="D6" s="137"/>
      <c r="E6" s="137"/>
      <c r="F6" s="137"/>
      <c r="G6" s="137"/>
      <c r="H6" s="137"/>
      <c r="I6" s="138" t="str">
        <f>VLOOKUP(AB6,'[1]ISPIS ŽDRIJEB'!$B$3:$H$258,4,9)</f>
        <v>OG</v>
      </c>
      <c r="J6" s="138"/>
      <c r="K6" s="139"/>
      <c r="L6" s="71"/>
      <c r="M6" s="28" t="s">
        <v>0</v>
      </c>
      <c r="N6" s="29"/>
      <c r="O6" s="33"/>
      <c r="P6" s="28" t="s">
        <v>0</v>
      </c>
      <c r="Q6" s="29"/>
      <c r="R6" s="30"/>
      <c r="S6" s="31"/>
      <c r="T6" s="32"/>
      <c r="U6" s="33"/>
      <c r="V6" s="28" t="s">
        <v>0</v>
      </c>
      <c r="W6" s="34"/>
      <c r="X6" s="76"/>
      <c r="Y6" s="77"/>
      <c r="Z6" s="75"/>
      <c r="AA6" s="8"/>
      <c r="AB6" s="26">
        <v>3</v>
      </c>
    </row>
    <row r="7" spans="1:28" ht="18.600000000000001" thickBot="1" x14ac:dyDescent="0.4">
      <c r="A7" s="35">
        <v>4</v>
      </c>
      <c r="B7" s="140" t="str">
        <f>VLOOKUP(AB7,'[1]ISPIS ŽDRIJEB'!$B$3:$H$258,3,)</f>
        <v>X</v>
      </c>
      <c r="C7" s="141"/>
      <c r="D7" s="141"/>
      <c r="E7" s="141"/>
      <c r="F7" s="141"/>
      <c r="G7" s="141"/>
      <c r="H7" s="141"/>
      <c r="I7" s="142" t="str">
        <f>VLOOKUP(AB7,'[1]ISPIS ŽDRIJEB'!$B$3:$H$258,4,9)</f>
        <v>X</v>
      </c>
      <c r="J7" s="142"/>
      <c r="K7" s="143"/>
      <c r="L7" s="72"/>
      <c r="M7" s="36" t="s">
        <v>0</v>
      </c>
      <c r="N7" s="37"/>
      <c r="O7" s="38"/>
      <c r="P7" s="36" t="s">
        <v>0</v>
      </c>
      <c r="Q7" s="37"/>
      <c r="R7" s="38"/>
      <c r="S7" s="36" t="s">
        <v>0</v>
      </c>
      <c r="T7" s="37"/>
      <c r="U7" s="39"/>
      <c r="V7" s="40"/>
      <c r="W7" s="41"/>
      <c r="X7" s="78"/>
      <c r="Y7" s="79"/>
      <c r="Z7" s="80"/>
      <c r="AA7" s="8"/>
      <c r="AB7" s="26">
        <v>4</v>
      </c>
    </row>
    <row r="8" spans="1:28" ht="17.399999999999999" x14ac:dyDescent="0.35">
      <c r="A8" s="42"/>
      <c r="B8" s="43"/>
      <c r="C8" s="43"/>
      <c r="D8" s="43"/>
      <c r="E8" s="44"/>
      <c r="F8" s="43"/>
      <c r="G8" s="45"/>
      <c r="H8" s="43"/>
      <c r="I8" s="43"/>
      <c r="J8" s="46"/>
      <c r="K8" s="47"/>
      <c r="L8" s="46"/>
      <c r="M8" s="43"/>
      <c r="N8" s="48"/>
      <c r="O8" s="43"/>
      <c r="P8" s="43"/>
      <c r="Q8" s="48"/>
      <c r="R8" s="43"/>
      <c r="S8" s="43"/>
      <c r="T8" s="42"/>
      <c r="U8" s="49"/>
      <c r="V8" s="43"/>
      <c r="W8" s="48"/>
      <c r="X8" s="43"/>
      <c r="Y8" s="42"/>
      <c r="Z8" s="42"/>
      <c r="AA8" s="8"/>
      <c r="AB8" s="9"/>
    </row>
    <row r="9" spans="1:28" ht="15.6" x14ac:dyDescent="0.3">
      <c r="A9" s="50" t="b">
        <f>IF($AG$1=1,"1.kolo",IF($AG$1=2,"1th round"))</f>
        <v>0</v>
      </c>
      <c r="B9" s="51"/>
      <c r="C9" s="52" t="b">
        <f>IF($AH$1=1,$AK$2,IF($AH$1=2,$AN$2,IF($AH$1=3,$AQ$2)))</f>
        <v>0</v>
      </c>
      <c r="D9" s="144" t="s">
        <v>2</v>
      </c>
      <c r="E9" s="144"/>
      <c r="F9" s="144"/>
      <c r="G9" s="144"/>
      <c r="H9" s="144"/>
      <c r="I9" s="53" t="s">
        <v>1</v>
      </c>
      <c r="J9" s="54" t="b">
        <f>IF($AH$1=1,$AL$2,IF($AH$1=2,$AO$2,IF($AH$1=3,$AR$2)))</f>
        <v>0</v>
      </c>
      <c r="K9" s="145" t="s">
        <v>4</v>
      </c>
      <c r="L9" s="145"/>
      <c r="M9" s="145"/>
      <c r="N9" s="145"/>
      <c r="O9" s="145"/>
      <c r="P9" s="145"/>
      <c r="Q9" s="145"/>
      <c r="R9" s="145"/>
      <c r="S9" s="43"/>
      <c r="T9" s="81">
        <v>3</v>
      </c>
      <c r="U9" s="82" t="s">
        <v>0</v>
      </c>
      <c r="V9" s="83">
        <v>0</v>
      </c>
      <c r="W9" s="55"/>
      <c r="X9" s="56"/>
      <c r="Y9" s="57"/>
      <c r="Z9" s="56"/>
      <c r="AA9" s="8"/>
      <c r="AB9" s="9"/>
    </row>
    <row r="10" spans="1:28" ht="15.6" x14ac:dyDescent="0.3">
      <c r="A10" s="58"/>
      <c r="B10" s="59"/>
      <c r="C10" s="52" t="b">
        <f>IF($AH$1=1,$AK$3,IF($AH$1=2,$AN$3,IF($AH$1=3,$AQ$3)))</f>
        <v>0</v>
      </c>
      <c r="D10" s="146" t="s">
        <v>3</v>
      </c>
      <c r="E10" s="146"/>
      <c r="F10" s="146"/>
      <c r="G10" s="146"/>
      <c r="H10" s="146"/>
      <c r="I10" s="60" t="s">
        <v>1</v>
      </c>
      <c r="J10" s="61" t="b">
        <f>IF($AH$1=1,$AL$3,IF($AH$1=2,$AO$3,IF($AH$1=3,$AR$3)))</f>
        <v>0</v>
      </c>
      <c r="K10" s="147" t="s">
        <v>5</v>
      </c>
      <c r="L10" s="147"/>
      <c r="M10" s="147"/>
      <c r="N10" s="147"/>
      <c r="O10" s="147"/>
      <c r="P10" s="147"/>
      <c r="Q10" s="147"/>
      <c r="R10" s="147"/>
      <c r="S10" s="43"/>
      <c r="T10" s="81"/>
      <c r="U10" s="82" t="s">
        <v>0</v>
      </c>
      <c r="V10" s="83"/>
      <c r="W10" s="55"/>
      <c r="X10" s="56"/>
      <c r="Y10" s="57"/>
      <c r="Z10" s="56"/>
      <c r="AA10" s="8"/>
      <c r="AB10" s="9"/>
    </row>
    <row r="11" spans="1:28" ht="15.6" x14ac:dyDescent="0.3">
      <c r="A11" s="50" t="b">
        <f>IF($AG$1=1,"2.kolo",IF($AG$1=2,"2nd round"))</f>
        <v>0</v>
      </c>
      <c r="B11" s="51"/>
      <c r="C11" s="52" t="b">
        <f>IF($AH$1=1,$AK$4,IF($AH$1=2,$AN$4,IF($AH$1=3,$AQ$4)))</f>
        <v>0</v>
      </c>
      <c r="D11" s="148" t="s">
        <v>2</v>
      </c>
      <c r="E11" s="148"/>
      <c r="F11" s="148"/>
      <c r="G11" s="148"/>
      <c r="H11" s="148"/>
      <c r="I11" s="62" t="s">
        <v>1</v>
      </c>
      <c r="J11" s="63" t="b">
        <f>IF($AH$1=1,$AL$4,IF($AH$1=2,$AO$4,IF($AH$1=3,$AR$4)))</f>
        <v>0</v>
      </c>
      <c r="K11" s="149" t="s">
        <v>3</v>
      </c>
      <c r="L11" s="149"/>
      <c r="M11" s="149"/>
      <c r="N11" s="149"/>
      <c r="O11" s="149"/>
      <c r="P11" s="149"/>
      <c r="Q11" s="149"/>
      <c r="R11" s="149"/>
      <c r="S11" s="43"/>
      <c r="T11" s="81">
        <v>3</v>
      </c>
      <c r="U11" s="82" t="s">
        <v>0</v>
      </c>
      <c r="V11" s="83">
        <v>1</v>
      </c>
      <c r="W11" s="55"/>
      <c r="X11" s="56"/>
      <c r="Y11" s="57"/>
      <c r="Z11" s="56"/>
      <c r="AA11" s="8"/>
      <c r="AB11" s="9"/>
    </row>
    <row r="12" spans="1:28" ht="15.6" x14ac:dyDescent="0.3">
      <c r="A12" s="58"/>
      <c r="B12" s="59"/>
      <c r="C12" s="52" t="b">
        <f>IF($AH$1=1,$AK$5,IF($AH$1=2,$AN$5,IF($AH$1=3,$AQ$5)))</f>
        <v>0</v>
      </c>
      <c r="D12" s="146" t="s">
        <v>4</v>
      </c>
      <c r="E12" s="146"/>
      <c r="F12" s="146"/>
      <c r="G12" s="146"/>
      <c r="H12" s="146"/>
      <c r="I12" s="60" t="s">
        <v>1</v>
      </c>
      <c r="J12" s="61" t="b">
        <f>IF($AH$1=1,$AL$5,IF($AH$1=2,$AO$5,IF($AH$1=3,$AR$5)))</f>
        <v>0</v>
      </c>
      <c r="K12" s="147" t="s">
        <v>5</v>
      </c>
      <c r="L12" s="147"/>
      <c r="M12" s="147"/>
      <c r="N12" s="147"/>
      <c r="O12" s="147"/>
      <c r="P12" s="147"/>
      <c r="Q12" s="147"/>
      <c r="R12" s="147"/>
      <c r="S12" s="43"/>
      <c r="T12" s="81"/>
      <c r="U12" s="82" t="s">
        <v>0</v>
      </c>
      <c r="V12" s="83"/>
      <c r="W12" s="55"/>
      <c r="X12" s="56"/>
      <c r="Y12" s="57"/>
      <c r="Z12" s="56"/>
      <c r="AA12" s="8"/>
      <c r="AB12" s="9"/>
    </row>
    <row r="13" spans="1:28" ht="15.6" x14ac:dyDescent="0.3">
      <c r="A13" s="50" t="b">
        <f>IF($AG$1=1,"3.kolo",IF($AG$1=2,"3rd round"))</f>
        <v>0</v>
      </c>
      <c r="B13" s="51"/>
      <c r="C13" s="52" t="b">
        <f>IF($AH$1=1,$AK$6,IF($AH$1=2,$AN$6,IF($AH$1=3,$AQ$6)))</f>
        <v>0</v>
      </c>
      <c r="D13" s="148" t="s">
        <v>2</v>
      </c>
      <c r="E13" s="148"/>
      <c r="F13" s="148"/>
      <c r="G13" s="148"/>
      <c r="H13" s="148"/>
      <c r="I13" s="62" t="s">
        <v>1</v>
      </c>
      <c r="J13" s="63" t="b">
        <f>IF($AH$1=1,$AL$6,IF($AH$1=2,$AO$6,IF($AH$1=3,$AR$6)))</f>
        <v>0</v>
      </c>
      <c r="K13" s="149" t="s">
        <v>5</v>
      </c>
      <c r="L13" s="149"/>
      <c r="M13" s="149"/>
      <c r="N13" s="149"/>
      <c r="O13" s="149"/>
      <c r="P13" s="149"/>
      <c r="Q13" s="149"/>
      <c r="R13" s="149"/>
      <c r="S13" s="43"/>
      <c r="T13" s="81"/>
      <c r="U13" s="82" t="s">
        <v>0</v>
      </c>
      <c r="V13" s="83"/>
      <c r="W13" s="55"/>
      <c r="X13" s="56"/>
      <c r="Y13" s="57"/>
      <c r="Z13" s="56"/>
      <c r="AA13" s="8"/>
      <c r="AB13" s="9"/>
    </row>
    <row r="14" spans="1:28" ht="15.6" x14ac:dyDescent="0.3">
      <c r="A14" s="58"/>
      <c r="B14" s="59"/>
      <c r="C14" s="52" t="b">
        <f>IF($AH$1=1,$AK$7,IF($AH$1=2,$AN$7,IF($AH$1=3,$AQ$7)))</f>
        <v>0</v>
      </c>
      <c r="D14" s="146" t="s">
        <v>3</v>
      </c>
      <c r="E14" s="146"/>
      <c r="F14" s="146"/>
      <c r="G14" s="146"/>
      <c r="H14" s="146"/>
      <c r="I14" s="60" t="s">
        <v>1</v>
      </c>
      <c r="J14" s="61" t="b">
        <f>IF($AH$1=1,$AL$7,IF($AH$1=2,$AO$7,IF($AH$1=3,$AR$7)))</f>
        <v>0</v>
      </c>
      <c r="K14" s="147" t="s">
        <v>4</v>
      </c>
      <c r="L14" s="147"/>
      <c r="M14" s="147"/>
      <c r="N14" s="147"/>
      <c r="O14" s="147"/>
      <c r="P14" s="147"/>
      <c r="Q14" s="147"/>
      <c r="R14" s="147"/>
      <c r="S14" s="43"/>
      <c r="T14" s="81">
        <v>3</v>
      </c>
      <c r="U14" s="82" t="s">
        <v>0</v>
      </c>
      <c r="V14" s="83">
        <v>0</v>
      </c>
      <c r="W14" s="55"/>
      <c r="X14" s="56"/>
      <c r="Y14" s="57"/>
      <c r="Z14" s="56"/>
      <c r="AA14" s="8"/>
      <c r="AB14" s="9"/>
    </row>
    <row r="15" spans="1:28" ht="18" thickBot="1" x14ac:dyDescent="0.4">
      <c r="A15" s="64"/>
      <c r="B15" s="64"/>
      <c r="C15" s="64"/>
      <c r="D15" s="64"/>
      <c r="E15" s="10"/>
      <c r="F15" s="64"/>
      <c r="G15" s="65"/>
      <c r="H15" s="66"/>
      <c r="I15" s="66"/>
      <c r="J15" s="67"/>
      <c r="K15" s="12"/>
      <c r="L15" s="64"/>
      <c r="M15" s="64"/>
      <c r="N15" s="64"/>
      <c r="O15" s="64"/>
      <c r="P15" s="8"/>
      <c r="Q15" s="8"/>
      <c r="R15" s="14"/>
      <c r="S15" s="8"/>
      <c r="T15" s="12"/>
      <c r="U15" s="68"/>
      <c r="V15" s="68"/>
      <c r="W15" s="68"/>
      <c r="X15" s="69"/>
      <c r="Y15" s="68"/>
      <c r="Z15" s="69"/>
      <c r="AA15" s="8"/>
      <c r="AB15" s="9"/>
    </row>
    <row r="16" spans="1:28" ht="18" thickBot="1" x14ac:dyDescent="0.4">
      <c r="A16" s="128" t="str">
        <f>CONCATENATE(AG16," ",AF16)</f>
        <v xml:space="preserve"> 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30"/>
      <c r="L16" s="131"/>
      <c r="M16" s="132" t="str">
        <f>B17</f>
        <v>Ana Polović</v>
      </c>
      <c r="N16" s="133"/>
      <c r="O16" s="134"/>
      <c r="P16" s="132" t="str">
        <f>B18</f>
        <v>Dina Zoretić</v>
      </c>
      <c r="Q16" s="133"/>
      <c r="R16" s="134"/>
      <c r="S16" s="132" t="str">
        <f>B19</f>
        <v>Kimmy Grdić</v>
      </c>
      <c r="T16" s="133"/>
      <c r="U16" s="134"/>
      <c r="V16" s="132" t="str">
        <f>B20</f>
        <v>X</v>
      </c>
      <c r="W16" s="135"/>
      <c r="X16" s="15" t="b">
        <f>IF($AG$1=1,"SKOR",IF($AG$1=2,"SCORE"))</f>
        <v>0</v>
      </c>
      <c r="Y16" s="16" t="b">
        <f>IF($AG$1=1,"BODOVA",IF($AG$1=2,"POINTS"))</f>
        <v>0</v>
      </c>
      <c r="Z16" s="17" t="b">
        <f>IF($AG$1=1,"PLASMAN",IF($AG$1=2,"POSITION"))</f>
        <v>0</v>
      </c>
      <c r="AA16" s="8"/>
      <c r="AB16" s="18"/>
    </row>
    <row r="17" spans="1:28" ht="18.600000000000001" thickTop="1" x14ac:dyDescent="0.35">
      <c r="A17" s="19">
        <v>1</v>
      </c>
      <c r="B17" s="124" t="str">
        <f>VLOOKUP(AB17,'[1]ISPIS ŽDRIJEB'!$B$3:$H$258,3,)</f>
        <v>Ana Polović</v>
      </c>
      <c r="C17" s="125"/>
      <c r="D17" s="125"/>
      <c r="E17" s="125"/>
      <c r="F17" s="125"/>
      <c r="G17" s="125"/>
      <c r="H17" s="125"/>
      <c r="I17" s="126" t="str">
        <f>VLOOKUP(AB17,'[1]ISPIS ŽDRIJEB'!$B$3:$H$258,4,9)</f>
        <v>AQU</v>
      </c>
      <c r="J17" s="126"/>
      <c r="K17" s="127"/>
      <c r="L17" s="70"/>
      <c r="M17" s="20"/>
      <c r="N17" s="21"/>
      <c r="O17" s="22">
        <v>1</v>
      </c>
      <c r="P17" s="23" t="s">
        <v>0</v>
      </c>
      <c r="Q17" s="24">
        <v>3</v>
      </c>
      <c r="R17" s="22">
        <v>3</v>
      </c>
      <c r="S17" s="23" t="s">
        <v>0</v>
      </c>
      <c r="T17" s="24">
        <v>0</v>
      </c>
      <c r="U17" s="22"/>
      <c r="V17" s="23" t="s">
        <v>0</v>
      </c>
      <c r="W17" s="25"/>
      <c r="X17" s="73">
        <v>1</v>
      </c>
      <c r="Y17" s="74"/>
      <c r="Z17" s="75">
        <v>2</v>
      </c>
      <c r="AA17" s="8"/>
      <c r="AB17" s="26">
        <f>AB7+1</f>
        <v>5</v>
      </c>
    </row>
    <row r="18" spans="1:28" ht="18" x14ac:dyDescent="0.35">
      <c r="A18" s="27">
        <v>2</v>
      </c>
      <c r="B18" s="136" t="str">
        <f>VLOOKUP(AB18,'[1]ISPIS ŽDRIJEB'!$B$3:$H$258,3,)</f>
        <v>Dina Zoretić</v>
      </c>
      <c r="C18" s="137"/>
      <c r="D18" s="137"/>
      <c r="E18" s="137"/>
      <c r="F18" s="137"/>
      <c r="G18" s="137"/>
      <c r="H18" s="137"/>
      <c r="I18" s="138" t="str">
        <f>VLOOKUP(AB18,'[1]ISPIS ŽDRIJEB'!$B$3:$H$258,4,9)</f>
        <v>VRH</v>
      </c>
      <c r="J18" s="138"/>
      <c r="K18" s="139"/>
      <c r="L18" s="71">
        <v>3</v>
      </c>
      <c r="M18" s="28" t="s">
        <v>0</v>
      </c>
      <c r="N18" s="29">
        <v>1</v>
      </c>
      <c r="O18" s="30"/>
      <c r="P18" s="31"/>
      <c r="Q18" s="32"/>
      <c r="R18" s="33">
        <v>3</v>
      </c>
      <c r="S18" s="28" t="s">
        <v>0</v>
      </c>
      <c r="T18" s="29">
        <v>0</v>
      </c>
      <c r="U18" s="33"/>
      <c r="V18" s="28" t="s">
        <v>0</v>
      </c>
      <c r="W18" s="34"/>
      <c r="X18" s="76">
        <v>2</v>
      </c>
      <c r="Y18" s="77"/>
      <c r="Z18" s="75">
        <v>1</v>
      </c>
      <c r="AA18" s="8"/>
      <c r="AB18" s="26">
        <f>AB17+1</f>
        <v>6</v>
      </c>
    </row>
    <row r="19" spans="1:28" ht="18" x14ac:dyDescent="0.35">
      <c r="A19" s="27">
        <v>3</v>
      </c>
      <c r="B19" s="136" t="str">
        <f>VLOOKUP(AB19,'[1]ISPIS ŽDRIJEB'!$B$3:$H$258,3,)</f>
        <v>Kimmy Grdić</v>
      </c>
      <c r="C19" s="137"/>
      <c r="D19" s="137"/>
      <c r="E19" s="137"/>
      <c r="F19" s="137"/>
      <c r="G19" s="137"/>
      <c r="H19" s="137"/>
      <c r="I19" s="138" t="str">
        <f>VLOOKUP(AB19,'[1]ISPIS ŽDRIJEB'!$B$3:$H$258,4,9)</f>
        <v>OG</v>
      </c>
      <c r="J19" s="138"/>
      <c r="K19" s="139"/>
      <c r="L19" s="71">
        <v>0</v>
      </c>
      <c r="M19" s="28" t="s">
        <v>0</v>
      </c>
      <c r="N19" s="29">
        <v>3</v>
      </c>
      <c r="O19" s="33">
        <v>0</v>
      </c>
      <c r="P19" s="28" t="s">
        <v>0</v>
      </c>
      <c r="Q19" s="29">
        <v>3</v>
      </c>
      <c r="R19" s="30"/>
      <c r="S19" s="31"/>
      <c r="T19" s="32"/>
      <c r="U19" s="33"/>
      <c r="V19" s="28" t="s">
        <v>0</v>
      </c>
      <c r="W19" s="34"/>
      <c r="X19" s="76">
        <v>0</v>
      </c>
      <c r="Y19" s="77"/>
      <c r="Z19" s="75">
        <v>3</v>
      </c>
      <c r="AA19" s="8"/>
      <c r="AB19" s="26">
        <f>AB18+1</f>
        <v>7</v>
      </c>
    </row>
    <row r="20" spans="1:28" ht="18.600000000000001" thickBot="1" x14ac:dyDescent="0.4">
      <c r="A20" s="35">
        <v>4</v>
      </c>
      <c r="B20" s="140" t="str">
        <f>VLOOKUP(AB20,'[1]ISPIS ŽDRIJEB'!$B$3:$H$258,3,)</f>
        <v>X</v>
      </c>
      <c r="C20" s="141"/>
      <c r="D20" s="141"/>
      <c r="E20" s="141"/>
      <c r="F20" s="141"/>
      <c r="G20" s="141"/>
      <c r="H20" s="141"/>
      <c r="I20" s="142" t="str">
        <f>VLOOKUP(AB20,'[1]ISPIS ŽDRIJEB'!$B$3:$H$258,4,9)</f>
        <v>X</v>
      </c>
      <c r="J20" s="142"/>
      <c r="K20" s="143"/>
      <c r="L20" s="72"/>
      <c r="M20" s="36" t="s">
        <v>0</v>
      </c>
      <c r="N20" s="37"/>
      <c r="O20" s="38"/>
      <c r="P20" s="36" t="s">
        <v>0</v>
      </c>
      <c r="Q20" s="37"/>
      <c r="R20" s="38"/>
      <c r="S20" s="36" t="s">
        <v>0</v>
      </c>
      <c r="T20" s="37"/>
      <c r="U20" s="39"/>
      <c r="V20" s="40"/>
      <c r="W20" s="41"/>
      <c r="X20" s="78"/>
      <c r="Y20" s="79"/>
      <c r="Z20" s="80"/>
      <c r="AA20" s="8"/>
      <c r="AB20" s="26">
        <f>AB19+1</f>
        <v>8</v>
      </c>
    </row>
    <row r="21" spans="1:28" ht="17.399999999999999" x14ac:dyDescent="0.35">
      <c r="A21" s="42"/>
      <c r="B21" s="43"/>
      <c r="C21" s="43"/>
      <c r="D21" s="43"/>
      <c r="E21" s="44"/>
      <c r="F21" s="43"/>
      <c r="G21" s="45"/>
      <c r="H21" s="43"/>
      <c r="I21" s="43"/>
      <c r="J21" s="46"/>
      <c r="K21" s="47"/>
      <c r="L21" s="46"/>
      <c r="M21" s="43"/>
      <c r="N21" s="48"/>
      <c r="O21" s="43"/>
      <c r="P21" s="43"/>
      <c r="Q21" s="48"/>
      <c r="R21" s="43"/>
      <c r="S21" s="43"/>
      <c r="T21" s="42"/>
      <c r="U21" s="49"/>
      <c r="V21" s="43"/>
      <c r="W21" s="48"/>
      <c r="X21" s="43"/>
      <c r="Y21" s="42"/>
      <c r="Z21" s="42"/>
      <c r="AA21" s="8"/>
      <c r="AB21" s="9"/>
    </row>
    <row r="22" spans="1:28" ht="15.6" x14ac:dyDescent="0.3">
      <c r="A22" s="50" t="b">
        <f>IF($AG$1=1,"1.kolo",IF($AG$1=2,"1th round"))</f>
        <v>0</v>
      </c>
      <c r="B22" s="51"/>
      <c r="C22" s="52" t="b">
        <f>IF($AH$1=1,$AK$2,IF($AH$1=2,$AN$2,IF($AH$1=3,$AQ$2)))</f>
        <v>0</v>
      </c>
      <c r="D22" s="144" t="s">
        <v>6</v>
      </c>
      <c r="E22" s="144"/>
      <c r="F22" s="144"/>
      <c r="G22" s="144"/>
      <c r="H22" s="144"/>
      <c r="I22" s="53" t="s">
        <v>1</v>
      </c>
      <c r="J22" s="54" t="b">
        <f>IF($AH$1=1,$AL$2,IF($AH$1=2,$AO$2,IF($AH$1=3,$AR$2)))</f>
        <v>0</v>
      </c>
      <c r="K22" s="145" t="s">
        <v>9</v>
      </c>
      <c r="L22" s="145"/>
      <c r="M22" s="145"/>
      <c r="N22" s="145"/>
      <c r="O22" s="145"/>
      <c r="P22" s="145"/>
      <c r="Q22" s="145"/>
      <c r="R22" s="145"/>
      <c r="S22" s="43"/>
      <c r="T22" s="81">
        <v>3</v>
      </c>
      <c r="U22" s="82" t="s">
        <v>0</v>
      </c>
      <c r="V22" s="83">
        <v>0</v>
      </c>
      <c r="W22" s="55"/>
      <c r="X22" s="56"/>
      <c r="Y22" s="57"/>
      <c r="Z22" s="56"/>
      <c r="AA22" s="8"/>
      <c r="AB22" s="9"/>
    </row>
    <row r="23" spans="1:28" ht="15.6" x14ac:dyDescent="0.3">
      <c r="A23" s="58"/>
      <c r="B23" s="59"/>
      <c r="C23" s="52" t="b">
        <f>IF($AH$1=1,$AK$3,IF($AH$1=2,$AN$3,IF($AH$1=3,$AQ$3)))</f>
        <v>0</v>
      </c>
      <c r="D23" s="146" t="s">
        <v>7</v>
      </c>
      <c r="E23" s="146"/>
      <c r="F23" s="146"/>
      <c r="G23" s="146"/>
      <c r="H23" s="146"/>
      <c r="I23" s="60" t="s">
        <v>1</v>
      </c>
      <c r="J23" s="61" t="b">
        <f>IF($AH$1=1,$AL$3,IF($AH$1=2,$AO$3,IF($AH$1=3,$AR$3)))</f>
        <v>0</v>
      </c>
      <c r="K23" s="147" t="s">
        <v>5</v>
      </c>
      <c r="L23" s="147"/>
      <c r="M23" s="147"/>
      <c r="N23" s="147"/>
      <c r="O23" s="147"/>
      <c r="P23" s="147"/>
      <c r="Q23" s="147"/>
      <c r="R23" s="147"/>
      <c r="S23" s="43"/>
      <c r="T23" s="81"/>
      <c r="U23" s="82" t="s">
        <v>0</v>
      </c>
      <c r="V23" s="83"/>
      <c r="W23" s="55"/>
      <c r="X23" s="56"/>
      <c r="Y23" s="57"/>
      <c r="Z23" s="56"/>
      <c r="AA23" s="8"/>
      <c r="AB23" s="9"/>
    </row>
    <row r="24" spans="1:28" ht="15.6" x14ac:dyDescent="0.3">
      <c r="A24" s="50" t="b">
        <f>IF($AG$1=1,"2.kolo",IF($AG$1=2,"2nd round"))</f>
        <v>0</v>
      </c>
      <c r="B24" s="51"/>
      <c r="C24" s="52" t="b">
        <f>IF($AH$1=1,$AK$4,IF($AH$1=2,$AN$4,IF($AH$1=3,$AQ$4)))</f>
        <v>0</v>
      </c>
      <c r="D24" s="148" t="s">
        <v>6</v>
      </c>
      <c r="E24" s="148"/>
      <c r="F24" s="148"/>
      <c r="G24" s="148"/>
      <c r="H24" s="148"/>
      <c r="I24" s="62" t="s">
        <v>1</v>
      </c>
      <c r="J24" s="63" t="b">
        <f>IF($AH$1=1,$AL$4,IF($AH$1=2,$AO$4,IF($AH$1=3,$AR$4)))</f>
        <v>0</v>
      </c>
      <c r="K24" s="149" t="s">
        <v>7</v>
      </c>
      <c r="L24" s="149"/>
      <c r="M24" s="149"/>
      <c r="N24" s="149"/>
      <c r="O24" s="149"/>
      <c r="P24" s="149"/>
      <c r="Q24" s="149"/>
      <c r="R24" s="149"/>
      <c r="S24" s="43"/>
      <c r="T24" s="81">
        <v>1</v>
      </c>
      <c r="U24" s="82" t="s">
        <v>0</v>
      </c>
      <c r="V24" s="83">
        <v>3</v>
      </c>
      <c r="W24" s="55"/>
      <c r="X24" s="56"/>
      <c r="Y24" s="57"/>
      <c r="Z24" s="56"/>
      <c r="AA24" s="8"/>
      <c r="AB24" s="9"/>
    </row>
    <row r="25" spans="1:28" ht="15.6" x14ac:dyDescent="0.3">
      <c r="A25" s="58"/>
      <c r="B25" s="59"/>
      <c r="C25" s="52" t="b">
        <f>IF($AH$1=1,$AK$5,IF($AH$1=2,$AN$5,IF($AH$1=3,$AQ$5)))</f>
        <v>0</v>
      </c>
      <c r="D25" s="146" t="s">
        <v>8</v>
      </c>
      <c r="E25" s="146"/>
      <c r="F25" s="146"/>
      <c r="G25" s="146"/>
      <c r="H25" s="146"/>
      <c r="I25" s="60" t="s">
        <v>1</v>
      </c>
      <c r="J25" s="61" t="b">
        <f>IF($AH$1=1,$AL$5,IF($AH$1=2,$AO$5,IF($AH$1=3,$AR$5)))</f>
        <v>0</v>
      </c>
      <c r="K25" s="147" t="s">
        <v>5</v>
      </c>
      <c r="L25" s="147"/>
      <c r="M25" s="147"/>
      <c r="N25" s="147"/>
      <c r="O25" s="147"/>
      <c r="P25" s="147"/>
      <c r="Q25" s="147"/>
      <c r="R25" s="147"/>
      <c r="S25" s="43"/>
      <c r="T25" s="81"/>
      <c r="U25" s="82" t="s">
        <v>0</v>
      </c>
      <c r="V25" s="83"/>
      <c r="W25" s="55"/>
      <c r="X25" s="56"/>
      <c r="Y25" s="57"/>
      <c r="Z25" s="56"/>
      <c r="AA25" s="8"/>
      <c r="AB25" s="9"/>
    </row>
    <row r="26" spans="1:28" ht="15.6" x14ac:dyDescent="0.3">
      <c r="A26" s="50" t="b">
        <f>IF($AG$1=1,"3.kolo",IF($AG$1=2,"3rd round"))</f>
        <v>0</v>
      </c>
      <c r="B26" s="51"/>
      <c r="C26" s="52" t="b">
        <f>IF($AH$1=1,$AK$6,IF($AH$1=2,$AN$6,IF($AH$1=3,$AQ$6)))</f>
        <v>0</v>
      </c>
      <c r="D26" s="148" t="s">
        <v>6</v>
      </c>
      <c r="E26" s="148"/>
      <c r="F26" s="148"/>
      <c r="G26" s="148"/>
      <c r="H26" s="148"/>
      <c r="I26" s="62" t="s">
        <v>1</v>
      </c>
      <c r="J26" s="63" t="b">
        <f>IF($AH$1=1,$AL$6,IF($AH$1=2,$AO$6,IF($AH$1=3,$AR$6)))</f>
        <v>0</v>
      </c>
      <c r="K26" s="149" t="s">
        <v>5</v>
      </c>
      <c r="L26" s="149"/>
      <c r="M26" s="149"/>
      <c r="N26" s="149"/>
      <c r="O26" s="149"/>
      <c r="P26" s="149"/>
      <c r="Q26" s="149"/>
      <c r="R26" s="149"/>
      <c r="S26" s="43"/>
      <c r="T26" s="81"/>
      <c r="U26" s="82" t="s">
        <v>0</v>
      </c>
      <c r="V26" s="83"/>
      <c r="W26" s="55"/>
      <c r="X26" s="56"/>
      <c r="Y26" s="57"/>
      <c r="Z26" s="56"/>
      <c r="AA26" s="8"/>
      <c r="AB26" s="9"/>
    </row>
    <row r="27" spans="1:28" ht="15.6" x14ac:dyDescent="0.3">
      <c r="A27" s="58"/>
      <c r="B27" s="59"/>
      <c r="C27" s="52" t="b">
        <f>IF($AH$1=1,$AK$7,IF($AH$1=2,$AN$7,IF($AH$1=3,$AQ$7)))</f>
        <v>0</v>
      </c>
      <c r="D27" s="146" t="s">
        <v>7</v>
      </c>
      <c r="E27" s="146"/>
      <c r="F27" s="146"/>
      <c r="G27" s="146"/>
      <c r="H27" s="146"/>
      <c r="I27" s="60" t="s">
        <v>1</v>
      </c>
      <c r="J27" s="61" t="b">
        <f>IF($AH$1=1,$AL$7,IF($AH$1=2,$AO$7,IF($AH$1=3,$AR$7)))</f>
        <v>0</v>
      </c>
      <c r="K27" s="147" t="s">
        <v>9</v>
      </c>
      <c r="L27" s="147"/>
      <c r="M27" s="147"/>
      <c r="N27" s="147"/>
      <c r="O27" s="147"/>
      <c r="P27" s="147"/>
      <c r="Q27" s="147"/>
      <c r="R27" s="147"/>
      <c r="S27" s="43"/>
      <c r="T27" s="81">
        <v>3</v>
      </c>
      <c r="U27" s="82" t="s">
        <v>0</v>
      </c>
      <c r="V27" s="83">
        <v>0</v>
      </c>
      <c r="W27" s="55"/>
      <c r="X27" s="56"/>
      <c r="Y27" s="57"/>
      <c r="Z27" s="56"/>
      <c r="AA27" s="8"/>
      <c r="AB27" s="9"/>
    </row>
  </sheetData>
  <mergeCells count="50">
    <mergeCell ref="D27:H27"/>
    <mergeCell ref="K27:R27"/>
    <mergeCell ref="D24:H24"/>
    <mergeCell ref="K24:R24"/>
    <mergeCell ref="D25:H25"/>
    <mergeCell ref="K25:R25"/>
    <mergeCell ref="D26:H26"/>
    <mergeCell ref="K26:R26"/>
    <mergeCell ref="B20:H20"/>
    <mergeCell ref="I20:K20"/>
    <mergeCell ref="D22:H22"/>
    <mergeCell ref="K22:R22"/>
    <mergeCell ref="D23:H23"/>
    <mergeCell ref="K23:R23"/>
    <mergeCell ref="U16:W16"/>
    <mergeCell ref="B18:H18"/>
    <mergeCell ref="I18:K18"/>
    <mergeCell ref="B19:H19"/>
    <mergeCell ref="I19:K19"/>
    <mergeCell ref="D11:H11"/>
    <mergeCell ref="K11:R11"/>
    <mergeCell ref="B17:H17"/>
    <mergeCell ref="I17:K17"/>
    <mergeCell ref="D12:H12"/>
    <mergeCell ref="K12:R12"/>
    <mergeCell ref="D13:H13"/>
    <mergeCell ref="K13:R13"/>
    <mergeCell ref="D14:H14"/>
    <mergeCell ref="K14:R14"/>
    <mergeCell ref="A16:K16"/>
    <mergeCell ref="L16:N16"/>
    <mergeCell ref="O16:Q16"/>
    <mergeCell ref="R16:T16"/>
    <mergeCell ref="B7:H7"/>
    <mergeCell ref="I7:K7"/>
    <mergeCell ref="D9:H9"/>
    <mergeCell ref="K9:R9"/>
    <mergeCell ref="D10:H10"/>
    <mergeCell ref="K10:R10"/>
    <mergeCell ref="R3:T3"/>
    <mergeCell ref="U3:W3"/>
    <mergeCell ref="B5:H5"/>
    <mergeCell ref="I5:K5"/>
    <mergeCell ref="B6:H6"/>
    <mergeCell ref="I6:K6"/>
    <mergeCell ref="B4:H4"/>
    <mergeCell ref="I4:K4"/>
    <mergeCell ref="A3:K3"/>
    <mergeCell ref="L3:N3"/>
    <mergeCell ref="O3:Q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55FEF-BA53-4546-9D42-D98A98E97CA6}">
  <dimension ref="A1:J12"/>
  <sheetViews>
    <sheetView tabSelected="1" workbookViewId="0">
      <selection activeCell="D19" sqref="D19"/>
    </sheetView>
  </sheetViews>
  <sheetFormatPr defaultRowHeight="14.4" x14ac:dyDescent="0.3"/>
  <cols>
    <col min="3" max="3" width="10.5546875" bestFit="1" customWidth="1"/>
    <col min="6" max="6" width="8" bestFit="1" customWidth="1"/>
  </cols>
  <sheetData>
    <row r="1" spans="1:10" ht="23.4" x14ac:dyDescent="0.3">
      <c r="A1" s="150" t="s">
        <v>11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x14ac:dyDescent="0.3">
      <c r="A2" s="84"/>
      <c r="B2" s="85"/>
      <c r="C2" s="86"/>
      <c r="D2" s="87"/>
      <c r="E2" s="88"/>
      <c r="F2" s="89"/>
      <c r="G2" s="88"/>
      <c r="H2" s="88"/>
      <c r="I2" s="90"/>
      <c r="J2" s="88"/>
    </row>
    <row r="3" spans="1:10" x14ac:dyDescent="0.3">
      <c r="A3" s="91"/>
      <c r="B3" s="92"/>
      <c r="C3" s="93" t="b">
        <f>IF($W$4=1,"1/2 FINALE",IF($W$4=2,"1/2 FINAL"))</f>
        <v>0</v>
      </c>
      <c r="D3" s="94"/>
      <c r="E3" s="95"/>
      <c r="F3" s="96" t="b">
        <f>IF($W$4=1,"FINALE",IF($W$4=2,"FINAL"))</f>
        <v>0</v>
      </c>
      <c r="G3" s="97"/>
      <c r="H3" s="95"/>
      <c r="I3" s="96" t="s">
        <v>10</v>
      </c>
      <c r="J3" s="97"/>
    </row>
    <row r="4" spans="1:10" x14ac:dyDescent="0.3">
      <c r="A4" s="98"/>
      <c r="B4" s="99"/>
      <c r="C4" s="100">
        <v>1</v>
      </c>
      <c r="D4" s="101"/>
      <c r="E4" s="102"/>
      <c r="F4" s="100">
        <v>1</v>
      </c>
      <c r="G4" s="102"/>
      <c r="H4" s="102"/>
      <c r="I4" s="100">
        <v>1</v>
      </c>
      <c r="J4" s="102"/>
    </row>
    <row r="5" spans="1:10" x14ac:dyDescent="0.3">
      <c r="A5" s="98">
        <v>1</v>
      </c>
      <c r="B5" s="103" t="str">
        <f>IF($E$7=0,"",IF($E$7=1,VLOOKUP(#REF!,'[2]1-2 PLASIRANI'!$B$3:$G$119,4)))</f>
        <v/>
      </c>
      <c r="C5" s="104" t="s">
        <v>2</v>
      </c>
      <c r="D5" s="105" t="str">
        <f>IF($E$7=0,"",IF($E$7=1,VLOOKUP(#REF!,'[2]1-2 PLASIRANI'!$B$3:$G$119,6)))</f>
        <v/>
      </c>
      <c r="E5" s="106">
        <f>'[2]SATNICA GRAF'!$AP$3</f>
        <v>1</v>
      </c>
      <c r="F5" s="107"/>
      <c r="G5" s="106"/>
      <c r="H5" s="106"/>
      <c r="I5" s="107"/>
      <c r="J5" s="106"/>
    </row>
    <row r="6" spans="1:10" x14ac:dyDescent="0.3">
      <c r="A6" s="98"/>
      <c r="B6" s="151" t="str">
        <f>CONCATENATE(R6,"    ",S6,"    ",T6)</f>
        <v xml:space="preserve">        </v>
      </c>
      <c r="C6" s="151"/>
      <c r="D6" s="152"/>
      <c r="E6" s="108" t="str">
        <f>IF(E5=1,B5,IF(E5=2,B7,IF(E5=3,"")))</f>
        <v/>
      </c>
      <c r="F6" s="107" t="str">
        <f>IF(E5=1,C5,IF(E5=2,C7,IF(E5=3,"")))</f>
        <v>Sara Mihalić</v>
      </c>
      <c r="G6" s="106" t="str">
        <f>IF(E5=1,D5,IF(E5=2,D7,IF(E5=3,"")))</f>
        <v/>
      </c>
      <c r="H6" s="106"/>
      <c r="I6" s="107"/>
      <c r="J6" s="106"/>
    </row>
    <row r="7" spans="1:10" x14ac:dyDescent="0.3">
      <c r="A7" s="98">
        <v>2</v>
      </c>
      <c r="B7" s="109" t="str">
        <f>IF($E$7=0,"",IF($E$7=1,VLOOKUP(#REF!,'[2]1-2 PLASIRANI'!$B$3:$G$119,4)))</f>
        <v/>
      </c>
      <c r="C7" s="110" t="s">
        <v>6</v>
      </c>
      <c r="D7" s="111" t="str">
        <f>IF($E$7=0,"",IF($E$7=1,VLOOKUP(#REF!,'[2]1-2 PLASIRANI'!$B$3:$G$119,6)))</f>
        <v/>
      </c>
      <c r="E7" s="112"/>
      <c r="F7" s="123" t="s">
        <v>13</v>
      </c>
      <c r="G7" s="114"/>
      <c r="H7" s="106">
        <f>'[2]SATNICA GRAF'!$AP$13</f>
        <v>2</v>
      </c>
      <c r="I7" s="107"/>
      <c r="J7" s="106"/>
    </row>
    <row r="8" spans="1:10" x14ac:dyDescent="0.3">
      <c r="A8" s="98"/>
      <c r="B8" s="103"/>
      <c r="C8" s="104"/>
      <c r="D8" s="105"/>
      <c r="E8" s="153" t="str">
        <f>CONCATENATE(R8,"   ",S8,"   ",T8)</f>
        <v xml:space="preserve">      </v>
      </c>
      <c r="F8" s="153"/>
      <c r="G8" s="154"/>
      <c r="H8" s="106" t="str">
        <f>IF(H7=1,E6,IF(H7=2,E10,IF(H7=3,"")))</f>
        <v/>
      </c>
      <c r="I8" s="107" t="str">
        <f>IF(H7=1,F6,IF(H7=2,F10,IF(H7=3,"")))</f>
        <v>Dina Zoretić</v>
      </c>
      <c r="J8" s="115" t="str">
        <f>IF(H7=1,G6,IF(H7=2,G10,IF(H7=3,"")))</f>
        <v/>
      </c>
    </row>
    <row r="9" spans="1:10" x14ac:dyDescent="0.3">
      <c r="A9" s="98">
        <v>3</v>
      </c>
      <c r="B9" s="103" t="str">
        <f>IF($E$7=0,"",IF($E$7=1,VLOOKUP(#REF!,'[2]1-2 PLASIRANI'!$B$3:$G$119,4)))</f>
        <v/>
      </c>
      <c r="C9" s="104" t="s">
        <v>3</v>
      </c>
      <c r="D9" s="105" t="str">
        <f>IF($E$7=0,"",IF($E$7=1,VLOOKUP(#REF!,'[2]1-2 PLASIRANI'!$B$3:$G$119,6)))</f>
        <v/>
      </c>
      <c r="E9" s="153"/>
      <c r="F9" s="153"/>
      <c r="G9" s="154"/>
      <c r="H9" s="112"/>
      <c r="I9" s="113" t="s">
        <v>12</v>
      </c>
      <c r="J9" s="116"/>
    </row>
    <row r="10" spans="1:10" x14ac:dyDescent="0.3">
      <c r="A10" s="98"/>
      <c r="B10" s="151" t="str">
        <f>CONCATENATE(R10,"    ",S10,"    ",T10)</f>
        <v xml:space="preserve">        </v>
      </c>
      <c r="C10" s="151"/>
      <c r="D10" s="152"/>
      <c r="E10" s="117" t="str">
        <f>IF(E11=1,B9,IF(E11=2,B11,IF(E11=3,"")))</f>
        <v/>
      </c>
      <c r="F10" s="118" t="str">
        <f>IF(E11=1,C9,IF(E11=2,C11,IF(E11=3,"")))</f>
        <v>Dina Zoretić</v>
      </c>
      <c r="G10" s="119" t="str">
        <f>IF(E11=1,D9,IF(E11=2,D11,IF(E11=3,"")))</f>
        <v/>
      </c>
      <c r="H10" s="106"/>
      <c r="I10" s="107"/>
      <c r="J10" s="106"/>
    </row>
    <row r="11" spans="1:10" x14ac:dyDescent="0.3">
      <c r="A11" s="98">
        <v>4</v>
      </c>
      <c r="B11" s="109" t="str">
        <f>IF($E$7=0,"",IF($E$7=1,VLOOKUP(#REF!,'[2]1-2 PLASIRANI'!$B$3:$G$119,4)))</f>
        <v/>
      </c>
      <c r="C11" s="110" t="s">
        <v>7</v>
      </c>
      <c r="D11" s="111" t="str">
        <f>IF($E$7=0,"",IF($E$7=1,VLOOKUP(#REF!,'[2]1-2 PLASIRANI'!$B$3:$G$119,6)))</f>
        <v/>
      </c>
      <c r="E11" s="106">
        <f>'[2]SATNICA GRAF'!$AP$4</f>
        <v>2</v>
      </c>
      <c r="F11" s="120" t="s">
        <v>12</v>
      </c>
      <c r="G11" s="116"/>
      <c r="H11" s="121" t="str">
        <f>CONCATENATE(R12,"   ",S12,"   ",T12)</f>
        <v xml:space="preserve">      </v>
      </c>
      <c r="I11" s="121"/>
      <c r="J11" s="121"/>
    </row>
    <row r="12" spans="1:10" x14ac:dyDescent="0.3">
      <c r="A12" s="98"/>
      <c r="B12" s="103"/>
      <c r="C12" s="104"/>
      <c r="D12" s="105"/>
      <c r="E12" s="106"/>
      <c r="F12" s="122"/>
      <c r="G12" s="106"/>
      <c r="H12" s="121"/>
      <c r="I12" s="121"/>
      <c r="J12" s="121"/>
    </row>
  </sheetData>
  <protectedRanges>
    <protectedRange sqref="B4:J4" name="Range1"/>
  </protectedRanges>
  <mergeCells count="4">
    <mergeCell ref="A1:J1"/>
    <mergeCell ref="B6:D6"/>
    <mergeCell ref="E8:G9"/>
    <mergeCell ref="B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skupine</vt:lpstr>
      <vt:lpstr>završnica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Franjo Capan</dc:creator>
  <cp:lastModifiedBy>franj</cp:lastModifiedBy>
  <cp:lastPrinted>2019-11-28T13:06:49Z</cp:lastPrinted>
  <dcterms:created xsi:type="dcterms:W3CDTF">2015-06-05T18:17:20Z</dcterms:created>
  <dcterms:modified xsi:type="dcterms:W3CDTF">2019-12-03T19:53:20Z</dcterms:modified>
</cp:coreProperties>
</file>